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NAS\Gano\Archerie\_CAPI\Flèches\"/>
    </mc:Choice>
  </mc:AlternateContent>
  <xr:revisionPtr revIDLastSave="0" documentId="13_ncr:1_{5AC43619-05B3-4B3D-93C1-F834702F4874}" xr6:coauthVersionLast="45" xr6:coauthVersionMax="45" xr10:uidLastSave="{00000000-0000-0000-0000-000000000000}"/>
  <bookViews>
    <workbookView xWindow="-120" yWindow="-120" windowWidth="29040" windowHeight="15840" xr2:uid="{00000000-000D-0000-FFFF-FFFF00000000}"/>
  </bookViews>
  <sheets>
    <sheet name="Compare" sheetId="1" r:id="rId1"/>
    <sheet name="Calcul flèche" sheetId="3" r:id="rId2"/>
    <sheet name="Calcul Puissance" sheetId="2" r:id="rId3"/>
  </sheets>
  <definedNames>
    <definedName name="grain">Compare!$A$2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28" i="1" l="1"/>
  <c r="G12" i="1"/>
  <c r="G24" i="1" l="1"/>
  <c r="G36" i="1"/>
  <c r="G10" i="1"/>
  <c r="G11" i="1" s="1"/>
  <c r="G5" i="1"/>
  <c r="H15" i="1"/>
  <c r="J15" i="1"/>
  <c r="I15" i="1"/>
  <c r="E15" i="1"/>
  <c r="F15" i="1"/>
  <c r="G30" i="1" l="1"/>
  <c r="G39" i="1"/>
  <c r="G38" i="1"/>
  <c r="F6" i="3"/>
  <c r="E36" i="1"/>
  <c r="F36" i="1"/>
  <c r="F28" i="1"/>
  <c r="F38" i="1" s="1"/>
  <c r="F13" i="1"/>
  <c r="F10" i="1"/>
  <c r="F11" i="1" s="1"/>
  <c r="F5" i="1"/>
  <c r="E5" i="2"/>
  <c r="H5" i="1"/>
  <c r="J5" i="1"/>
  <c r="I5" i="1"/>
  <c r="E5" i="1"/>
  <c r="H10" i="1"/>
  <c r="H11" i="1" s="1"/>
  <c r="J10" i="1"/>
  <c r="J11" i="1" s="1"/>
  <c r="I10" i="1"/>
  <c r="I11" i="1" s="1"/>
  <c r="E10" i="1"/>
  <c r="E11" i="1" s="1"/>
  <c r="A1" i="1"/>
  <c r="H28" i="1"/>
  <c r="H38" i="1" s="1"/>
  <c r="J28" i="1"/>
  <c r="I28" i="1"/>
  <c r="I38" i="1" s="1"/>
  <c r="E18" i="1"/>
  <c r="E38" i="1" s="1"/>
  <c r="H13" i="1"/>
  <c r="J13" i="1"/>
  <c r="I13" i="1"/>
  <c r="E13" i="1"/>
  <c r="G40" i="1" l="1"/>
  <c r="F30" i="1"/>
  <c r="E39" i="1"/>
  <c r="F4" i="3"/>
  <c r="G17" i="3" s="1"/>
  <c r="G14" i="3" s="1"/>
  <c r="G11" i="3"/>
  <c r="F39" i="1"/>
  <c r="F40" i="1" s="1"/>
  <c r="F42" i="1" s="1"/>
  <c r="F43" i="1" s="1"/>
  <c r="E30" i="1"/>
  <c r="E40" i="1"/>
  <c r="J30" i="1"/>
  <c r="I39" i="1"/>
  <c r="I40" i="1" s="1"/>
  <c r="H39" i="1"/>
  <c r="H40" i="1" s="1"/>
  <c r="J38" i="1"/>
  <c r="J39" i="1"/>
  <c r="H30" i="1"/>
  <c r="I30" i="1"/>
  <c r="F31" i="1" l="1"/>
  <c r="G31" i="1"/>
  <c r="G42" i="1"/>
  <c r="G43" i="1" s="1"/>
  <c r="G41" i="1"/>
  <c r="E42" i="1"/>
  <c r="E43" i="1" s="1"/>
  <c r="F41" i="1"/>
  <c r="H31" i="1"/>
  <c r="J31" i="1"/>
  <c r="I31" i="1"/>
  <c r="I42" i="1"/>
  <c r="I41" i="1"/>
  <c r="H42" i="1"/>
  <c r="H41" i="1"/>
  <c r="J40" i="1"/>
  <c r="J42" i="1" l="1"/>
  <c r="J41" i="1"/>
</calcChain>
</file>

<file path=xl/sharedStrings.xml><?xml version="1.0" encoding="utf-8"?>
<sst xmlns="http://schemas.openxmlformats.org/spreadsheetml/2006/main" count="153" uniqueCount="118">
  <si>
    <t>Medaillon XR</t>
  </si>
  <si>
    <t>Spine</t>
  </si>
  <si>
    <t>Nano XR</t>
  </si>
  <si>
    <t>Nano Xtrem</t>
  </si>
  <si>
    <t>Nano SST</t>
  </si>
  <si>
    <t>Rectitude</t>
  </si>
  <si>
    <t>Masse en grain par ''</t>
  </si>
  <si>
    <t>±0.0015"</t>
  </si>
  <si>
    <t>±0.0025"</t>
  </si>
  <si>
    <t>Pointe</t>
  </si>
  <si>
    <t>Encoche</t>
  </si>
  <si>
    <t>Référence Encoche</t>
  </si>
  <si>
    <t>Plumes</t>
  </si>
  <si>
    <t>±0.002"</t>
  </si>
  <si>
    <t>Masse pointe en grain</t>
  </si>
  <si>
    <t>Masse pointe en g</t>
  </si>
  <si>
    <t>Pin</t>
  </si>
  <si>
    <t>N/A</t>
  </si>
  <si>
    <t>Masse Pin en grains</t>
  </si>
  <si>
    <t>Masse Pin en g</t>
  </si>
  <si>
    <t>Medallion-XR Pin Nock Adapter</t>
  </si>
  <si>
    <t>Colle et ruban fixation</t>
  </si>
  <si>
    <t>Tube</t>
  </si>
  <si>
    <t>Pin &amp; 
Encoche</t>
  </si>
  <si>
    <t>Plume</t>
  </si>
  <si>
    <t>Total</t>
  </si>
  <si>
    <t>Beiter Out Nock</t>
  </si>
  <si>
    <t>Spine Wings</t>
  </si>
  <si>
    <t>Masse nock en g</t>
  </si>
  <si>
    <t>Soma Pin Nock size 1</t>
  </si>
  <si>
    <t>SOMA</t>
  </si>
  <si>
    <t>Parabolic Target Point .187 #2</t>
  </si>
  <si>
    <t>Stainless Steel Point #2</t>
  </si>
  <si>
    <t>FOC</t>
  </si>
  <si>
    <t>A</t>
  </si>
  <si>
    <t>B</t>
  </si>
  <si>
    <t>µL</t>
  </si>
  <si>
    <t>FOC
mesuré</t>
  </si>
  <si>
    <t>FOC
calculé</t>
  </si>
  <si>
    <t>mpt</t>
  </si>
  <si>
    <t>mpl</t>
  </si>
  <si>
    <t>mp</t>
  </si>
  <si>
    <t>me</t>
  </si>
  <si>
    <t>FOC = A/B</t>
  </si>
  <si>
    <r>
      <t xml:space="preserve">2 ( </t>
    </r>
    <r>
      <rPr>
        <sz val="11"/>
        <color rgb="FF00B0F0"/>
        <rFont val="Calibri"/>
        <family val="2"/>
        <scheme val="minor"/>
      </rPr>
      <t>m</t>
    </r>
    <r>
      <rPr>
        <sz val="8"/>
        <color rgb="FF00B0F0"/>
        <rFont val="Roboto"/>
      </rPr>
      <t>e</t>
    </r>
    <r>
      <rPr>
        <sz val="8"/>
        <color rgb="FF353C41"/>
        <rFont val="Roboto"/>
      </rPr>
      <t xml:space="preserve"> </t>
    </r>
    <r>
      <rPr>
        <sz val="11"/>
        <color rgb="FF353C41"/>
        <rFont val="Roboto"/>
      </rPr>
      <t xml:space="preserve">+ </t>
    </r>
    <r>
      <rPr>
        <sz val="11"/>
        <color rgb="FF00B0F0"/>
        <rFont val="Roboto"/>
      </rPr>
      <t>m</t>
    </r>
    <r>
      <rPr>
        <sz val="8"/>
        <color rgb="FF00B0F0"/>
        <rFont val="Roboto"/>
      </rPr>
      <t>pl</t>
    </r>
    <r>
      <rPr>
        <sz val="8"/>
        <color rgb="FF353C41"/>
        <rFont val="Roboto"/>
      </rPr>
      <t xml:space="preserve"> </t>
    </r>
    <r>
      <rPr>
        <sz val="11"/>
        <color rgb="FF353C41"/>
        <rFont val="Roboto"/>
      </rPr>
      <t xml:space="preserve">+ </t>
    </r>
    <r>
      <rPr>
        <sz val="11"/>
        <color rgb="FF00B0F0"/>
        <rFont val="Roboto"/>
      </rPr>
      <t>m</t>
    </r>
    <r>
      <rPr>
        <sz val="8"/>
        <color rgb="FF00B0F0"/>
        <rFont val="Roboto"/>
      </rPr>
      <t>pt</t>
    </r>
    <r>
      <rPr>
        <sz val="8"/>
        <color rgb="FF353C41"/>
        <rFont val="Roboto"/>
      </rPr>
      <t xml:space="preserve"> </t>
    </r>
    <r>
      <rPr>
        <sz val="11"/>
        <color rgb="FF353C41"/>
        <rFont val="Roboto"/>
      </rPr>
      <t xml:space="preserve">+ </t>
    </r>
    <r>
      <rPr>
        <sz val="11"/>
        <color rgb="FF00B0F0"/>
        <rFont val="Roboto"/>
      </rPr>
      <t>µL</t>
    </r>
    <r>
      <rPr>
        <sz val="11"/>
        <color rgb="FF353C41"/>
        <rFont val="Roboto"/>
      </rPr>
      <t xml:space="preserve"> )</t>
    </r>
  </si>
  <si>
    <t>Longueur de l'insert en cm</t>
  </si>
  <si>
    <t>Diamètre externe en mm</t>
  </si>
  <si>
    <t>Diamètre interne en ''</t>
  </si>
  <si>
    <t>Diamètre externe en ''</t>
  </si>
  <si>
    <t>Diamètre interne en mm</t>
  </si>
  <si>
    <t>Ecart de FOC Flèche de référence</t>
  </si>
  <si>
    <t>Flèche de référence</t>
  </si>
  <si>
    <t>Longueur</t>
  </si>
  <si>
    <t>Point d'équilibre calculé</t>
  </si>
  <si>
    <t>Ecart FOC (Mesuré - Calculé)</t>
  </si>
  <si>
    <t>Coefficient de spine</t>
  </si>
  <si>
    <t>Masse en grain pour le tube</t>
  </si>
  <si>
    <t xml:space="preserve">Masse linéaire en g </t>
  </si>
  <si>
    <t>longueur</t>
  </si>
  <si>
    <t>Ecart masse vs Medaillon 800</t>
  </si>
  <si>
    <t>Carbon Express 0,187''</t>
  </si>
  <si>
    <t>Puissance réelle = Puissance marquée - ((28 - Allonge mesurée) x ((Puissance marquée/20) x1,5))</t>
  </si>
  <si>
    <t>Beiter Pin Nock</t>
  </si>
  <si>
    <t>Pin 1</t>
  </si>
  <si>
    <t>Masse calculée</t>
  </si>
  <si>
    <t>A renseigner selon les calculs souhaités dans les tableaux 2 et 3</t>
  </si>
  <si>
    <t>Masse linéaire du tube de flèche</t>
  </si>
  <si>
    <t>grains/inch</t>
  </si>
  <si>
    <t>Longueur tube
(fond encoche / extrémité tube)</t>
  </si>
  <si>
    <t>mm</t>
  </si>
  <si>
    <t>C</t>
  </si>
  <si>
    <t>Mesure entre
centre gravité / extrémité tube côté pointe (1)</t>
  </si>
  <si>
    <t>D</t>
  </si>
  <si>
    <t>Masse actuelle de la pointe</t>
  </si>
  <si>
    <t>grains (2)</t>
  </si>
  <si>
    <t>E</t>
  </si>
  <si>
    <t>FOC souhaité (voir tableau 4)</t>
  </si>
  <si>
    <t>%</t>
  </si>
  <si>
    <t>Calcul du FOC sur flèche actuelle</t>
  </si>
  <si>
    <t>Calcul :</t>
  </si>
  <si>
    <t>Calcul masse de la pointe pour respecter le FOC souhaité</t>
  </si>
  <si>
    <t>grains</t>
  </si>
  <si>
    <t>* Estimation poids plumes / encoche / insert</t>
  </si>
  <si>
    <t>Type de flèche</t>
  </si>
  <si>
    <t>FOC recommandé (EASTON)</t>
  </si>
  <si>
    <t>Flèches en aluminium</t>
  </si>
  <si>
    <t>7 à 9%</t>
  </si>
  <si>
    <t>Flèches de chasse et 3D, fûts bois
(arc traditionnel)</t>
  </si>
  <si>
    <t>10 à 15%</t>
  </si>
  <si>
    <t>Flèches type A/C/C</t>
  </si>
  <si>
    <t>9 à 11%</t>
  </si>
  <si>
    <t>Flèches type A/C/E</t>
  </si>
  <si>
    <t>11 à 16%</t>
  </si>
  <si>
    <r>
      <t xml:space="preserve">Ce tableau vous permet de calculer le </t>
    </r>
    <r>
      <rPr>
        <b/>
        <u/>
        <sz val="9"/>
        <rFont val="Calibri"/>
        <family val="2"/>
        <scheme val="minor"/>
      </rPr>
      <t>FOC</t>
    </r>
    <r>
      <rPr>
        <b/>
        <sz val="9"/>
        <rFont val="Calibri"/>
        <family val="2"/>
        <scheme val="minor"/>
      </rPr>
      <t xml:space="preserve"> </t>
    </r>
    <r>
      <rPr>
        <sz val="9"/>
        <rFont val="Calibri"/>
        <family val="2"/>
        <scheme val="minor"/>
      </rPr>
      <t xml:space="preserve">(tableau 2) de la flèche que vous utilisez ainsi que la </t>
    </r>
    <r>
      <rPr>
        <b/>
        <u/>
        <sz val="9"/>
        <rFont val="Calibri"/>
        <family val="2"/>
        <scheme val="minor"/>
      </rPr>
      <t>masse de la pointe</t>
    </r>
    <r>
      <rPr>
        <sz val="9"/>
        <rFont val="Calibri"/>
        <family val="2"/>
        <scheme val="minor"/>
      </rPr>
      <t xml:space="preserve"> à mettre en place selon le FOC souhaité.
Pour cela, il vous faut connaître certaines informations techniques, soit en consultant le tableau de flèche du fabricant, soit par les caractéristiques de vos produits, soit par des mesures réalisées par vos soins.
Le FOC est important en tir extérieur car il est un gage de stabilité dans le vent durant le vol. Ce guide peut vous aider dans le choix de votre pointe et vous propose le meilleur compromis entre équilibre et inertie. Mais n'oubliez pas de procéder à des essais sachant que seule l'expérience de terrain peut vous apporter satisfaction.</t>
    </r>
  </si>
  <si>
    <r>
      <t xml:space="preserve">Informations à renseigner dans tableau 1 :
</t>
    </r>
    <r>
      <rPr>
        <b/>
        <sz val="11"/>
        <rFont val="Calibri"/>
        <family val="2"/>
        <scheme val="minor"/>
      </rPr>
      <t>B et C</t>
    </r>
  </si>
  <si>
    <r>
      <t xml:space="preserve">Informations à renseigner dans tableau 1 :
</t>
    </r>
    <r>
      <rPr>
        <b/>
        <sz val="11"/>
        <rFont val="Calibri"/>
        <family val="2"/>
        <scheme val="minor"/>
      </rPr>
      <t>A + B + C + D + E</t>
    </r>
  </si>
  <si>
    <r>
      <t xml:space="preserve">Informations à renseigner haut de page
</t>
    </r>
    <r>
      <rPr>
        <b/>
        <sz val="11"/>
        <rFont val="Calibri"/>
        <family val="2"/>
        <scheme val="minor"/>
      </rPr>
      <t>A + B + C + D</t>
    </r>
  </si>
  <si>
    <t>Point d'équilibre depuis l'encoche</t>
  </si>
  <si>
    <t># Marquée</t>
  </si>
  <si>
    <t>Constante</t>
  </si>
  <si>
    <t>Allonge AMO</t>
  </si>
  <si>
    <t># Calculée</t>
  </si>
  <si>
    <t>KSL Jet 6</t>
  </si>
  <si>
    <t>Eli Vanes P3</t>
  </si>
  <si>
    <t>Masse plumes en g</t>
  </si>
  <si>
    <t>Masse mesurée en gramme</t>
  </si>
  <si>
    <t>±0.001"</t>
  </si>
  <si>
    <t>Cross X Plurima</t>
  </si>
  <si>
    <t>Pin Cross X</t>
  </si>
  <si>
    <t>X10</t>
  </si>
  <si>
    <r>
      <t xml:space="preserve">( </t>
    </r>
    <r>
      <rPr>
        <sz val="11"/>
        <color rgb="FFFF0000"/>
        <rFont val="Calibri"/>
        <family val="2"/>
        <scheme val="minor"/>
      </rPr>
      <t>m</t>
    </r>
    <r>
      <rPr>
        <sz val="8"/>
        <color rgb="FFFF0000"/>
        <rFont val="Roboto"/>
      </rPr>
      <t>pt</t>
    </r>
    <r>
      <rPr>
        <sz val="8"/>
        <color rgb="FF353C41"/>
        <rFont val="Roboto"/>
      </rPr>
      <t xml:space="preserve"> </t>
    </r>
    <r>
      <rPr>
        <sz val="11"/>
        <color rgb="FF353C41"/>
        <rFont val="Roboto"/>
      </rPr>
      <t xml:space="preserve">- </t>
    </r>
    <r>
      <rPr>
        <sz val="11"/>
        <color rgb="FF0070C0"/>
        <rFont val="Roboto"/>
      </rPr>
      <t>m</t>
    </r>
    <r>
      <rPr>
        <sz val="8"/>
        <color rgb="FF0070C0"/>
        <rFont val="Roboto"/>
      </rPr>
      <t>e</t>
    </r>
    <r>
      <rPr>
        <sz val="8"/>
        <color rgb="FF353C41"/>
        <rFont val="Roboto"/>
      </rPr>
      <t xml:space="preserve"> </t>
    </r>
    <r>
      <rPr>
        <sz val="11"/>
        <color rgb="FF353C41"/>
        <rFont val="Roboto"/>
      </rPr>
      <t xml:space="preserve">- </t>
    </r>
    <r>
      <rPr>
        <sz val="11"/>
        <color rgb="FF00B050"/>
        <rFont val="Roboto"/>
      </rPr>
      <t>m</t>
    </r>
    <r>
      <rPr>
        <sz val="8"/>
        <color rgb="FF00B050"/>
        <rFont val="Roboto"/>
      </rPr>
      <t>pl</t>
    </r>
    <r>
      <rPr>
        <sz val="8"/>
        <color rgb="FF00B0F0"/>
        <rFont val="Roboto"/>
      </rPr>
      <t xml:space="preserve"> </t>
    </r>
    <r>
      <rPr>
        <sz val="11"/>
        <color rgb="FF353C41"/>
        <rFont val="Roboto"/>
      </rPr>
      <t>)</t>
    </r>
  </si>
  <si>
    <t>Recurve 70'' - Pesé à 32# - Allonge 29,7''</t>
  </si>
  <si>
    <t>Prix du tube</t>
  </si>
  <si>
    <t>NEW Nano-Pro RZ .124 Tool Steel Point</t>
  </si>
  <si>
    <t>Mono / Multi Spines</t>
  </si>
  <si>
    <t>Mono Spine</t>
  </si>
  <si>
    <t>Tri Spine</t>
  </si>
  <si>
    <t>Compression Carbone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</si>
</sst>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0.00&quot; cm&quot;"/>
    <numFmt numFmtId="167" formatCode="0.0"/>
  </numFmts>
  <fonts count="28" x14ac:knownFonts="1">
    <font>
      <sz val="11"/>
      <color theme="1"/>
      <name val="Calibri"/>
      <family val="2"/>
      <scheme val="minor"/>
    </font>
    <font>
      <b/>
      <sz val="11"/>
      <color theme="1"/>
      <name val="Calibri"/>
      <family val="2"/>
      <scheme val="minor"/>
    </font>
    <font>
      <sz val="11"/>
      <color theme="0"/>
      <name val="Calibri"/>
      <family val="2"/>
      <scheme val="minor"/>
    </font>
    <font>
      <sz val="11"/>
      <color rgb="FF00B0F0"/>
      <name val="Calibri"/>
      <family val="2"/>
      <scheme val="minor"/>
    </font>
    <font>
      <sz val="11"/>
      <name val="Calibri"/>
      <family val="2"/>
      <scheme val="minor"/>
    </font>
    <font>
      <sz val="14"/>
      <color theme="1"/>
      <name val="Calibri"/>
      <family val="2"/>
      <scheme val="minor"/>
    </font>
    <font>
      <sz val="11"/>
      <color rgb="FF353C41"/>
      <name val="Roboto"/>
    </font>
    <font>
      <sz val="8"/>
      <color rgb="FF353C41"/>
      <name val="Roboto"/>
    </font>
    <font>
      <b/>
      <i/>
      <sz val="11"/>
      <color theme="1"/>
      <name val="Calibri"/>
      <family val="2"/>
      <scheme val="minor"/>
    </font>
    <font>
      <sz val="11"/>
      <color rgb="FF00B0F0"/>
      <name val="Roboto"/>
    </font>
    <font>
      <sz val="8"/>
      <color rgb="FF00B0F0"/>
      <name val="Roboto"/>
    </font>
    <font>
      <i/>
      <sz val="8"/>
      <color theme="1"/>
      <name val="Calibri"/>
      <family val="2"/>
      <scheme val="minor"/>
    </font>
    <font>
      <sz val="10"/>
      <name val="Arial"/>
      <family val="2"/>
    </font>
    <font>
      <sz val="9"/>
      <name val="Calibri"/>
      <family val="2"/>
      <scheme val="minor"/>
    </font>
    <font>
      <b/>
      <u/>
      <sz val="9"/>
      <name val="Calibri"/>
      <family val="2"/>
      <scheme val="minor"/>
    </font>
    <font>
      <b/>
      <sz val="9"/>
      <name val="Calibri"/>
      <family val="2"/>
      <scheme val="minor"/>
    </font>
    <font>
      <b/>
      <sz val="11"/>
      <color indexed="10"/>
      <name val="Calibri"/>
      <family val="2"/>
      <scheme val="minor"/>
    </font>
    <font>
      <b/>
      <sz val="11"/>
      <name val="Calibri"/>
      <family val="2"/>
      <scheme val="minor"/>
    </font>
    <font>
      <b/>
      <sz val="11"/>
      <color indexed="9"/>
      <name val="Calibri"/>
      <family val="2"/>
      <scheme val="minor"/>
    </font>
    <font>
      <sz val="11"/>
      <color rgb="FFFF0000"/>
      <name val="Calibri"/>
      <family val="2"/>
      <scheme val="minor"/>
    </font>
    <font>
      <sz val="8"/>
      <color rgb="FFFF0000"/>
      <name val="Roboto"/>
    </font>
    <font>
      <sz val="11"/>
      <color rgb="FF00B050"/>
      <name val="Roboto"/>
    </font>
    <font>
      <sz val="8"/>
      <color rgb="FF00B050"/>
      <name val="Roboto"/>
    </font>
    <font>
      <sz val="11"/>
      <color rgb="FF0070C0"/>
      <name val="Roboto"/>
    </font>
    <font>
      <sz val="8"/>
      <color rgb="FF0070C0"/>
      <name val="Roboto"/>
    </font>
    <font>
      <b/>
      <sz val="11"/>
      <color rgb="FF0070C0"/>
      <name val="Calibri"/>
      <family val="2"/>
      <scheme val="minor"/>
    </font>
    <font>
      <b/>
      <sz val="11"/>
      <color rgb="FF00B050"/>
      <name val="Calibri"/>
      <family val="2"/>
      <scheme val="minor"/>
    </font>
    <font>
      <b/>
      <sz val="11"/>
      <color rgb="FFFF000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indexed="10"/>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2" fillId="0" borderId="0"/>
    <xf numFmtId="9" fontId="12" fillId="0" borderId="0" applyFont="0" applyFill="0" applyBorder="0" applyAlignment="0" applyProtection="0"/>
  </cellStyleXfs>
  <cellXfs count="157">
    <xf numFmtId="0" fontId="0" fillId="0" borderId="0" xfId="0"/>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wrapText="1"/>
    </xf>
    <xf numFmtId="0" fontId="0" fillId="0" borderId="0" xfId="0"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1" fillId="0" borderId="8" xfId="0" applyFont="1" applyBorder="1" applyAlignment="1">
      <alignment horizontal="center" vertical="center"/>
    </xf>
    <xf numFmtId="164" fontId="3" fillId="0" borderId="1" xfId="0" applyNumberFormat="1" applyFont="1" applyBorder="1" applyAlignment="1">
      <alignment horizontal="center" vertical="center"/>
    </xf>
    <xf numFmtId="10" fontId="0" fillId="0" borderId="1" xfId="0" applyNumberFormat="1" applyBorder="1" applyAlignment="1">
      <alignment horizontal="center" vertical="center"/>
    </xf>
    <xf numFmtId="0" fontId="1" fillId="0" borderId="6" xfId="0" applyFont="1" applyBorder="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vertical="center"/>
    </xf>
    <xf numFmtId="164" fontId="0" fillId="0" borderId="5" xfId="0" applyNumberFormat="1" applyBorder="1" applyAlignment="1">
      <alignment horizontal="center" vertical="center"/>
    </xf>
    <xf numFmtId="0" fontId="0" fillId="0" borderId="0" xfId="0" applyBorder="1" applyAlignment="1">
      <alignment vertical="center"/>
    </xf>
    <xf numFmtId="164" fontId="0" fillId="0" borderId="6" xfId="0" applyNumberFormat="1" applyBorder="1" applyAlignment="1">
      <alignment horizontal="center" vertical="center"/>
    </xf>
    <xf numFmtId="0" fontId="3" fillId="0" borderId="0" xfId="0" applyFont="1" applyBorder="1" applyAlignment="1">
      <alignment vertical="center"/>
    </xf>
    <xf numFmtId="164" fontId="3" fillId="0" borderId="6" xfId="0" applyNumberFormat="1" applyFont="1" applyBorder="1" applyAlignment="1">
      <alignment horizontal="center" vertical="center"/>
    </xf>
    <xf numFmtId="164" fontId="0" fillId="0" borderId="3" xfId="0" applyNumberFormat="1" applyBorder="1" applyAlignment="1">
      <alignment horizontal="center" vertical="center"/>
    </xf>
    <xf numFmtId="0" fontId="3" fillId="0" borderId="4" xfId="0" applyFont="1" applyBorder="1" applyAlignment="1">
      <alignment vertical="center"/>
    </xf>
    <xf numFmtId="0" fontId="0" fillId="0" borderId="4" xfId="0" applyBorder="1" applyAlignment="1">
      <alignment vertical="center"/>
    </xf>
    <xf numFmtId="0" fontId="0" fillId="0" borderId="7" xfId="0" quotePrefix="1" applyBorder="1" applyAlignment="1">
      <alignment horizontal="center" vertical="center"/>
    </xf>
    <xf numFmtId="0" fontId="3" fillId="0" borderId="7" xfId="0" applyFont="1" applyBorder="1" applyAlignment="1">
      <alignment horizontal="center" vertical="center"/>
    </xf>
    <xf numFmtId="1" fontId="8" fillId="3" borderId="6" xfId="0" applyNumberFormat="1" applyFont="1" applyFill="1" applyBorder="1" applyAlignment="1">
      <alignment horizontal="center" vertical="center"/>
    </xf>
    <xf numFmtId="164" fontId="3" fillId="0" borderId="7" xfId="0" applyNumberFormat="1"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12" xfId="0" applyFont="1" applyBorder="1" applyAlignment="1">
      <alignment horizontal="center" vertical="center"/>
    </xf>
    <xf numFmtId="4" fontId="0" fillId="0" borderId="6" xfId="0" applyNumberFormat="1" applyBorder="1" applyAlignment="1">
      <alignment horizontal="center" vertical="center"/>
    </xf>
    <xf numFmtId="164" fontId="0" fillId="0" borderId="7" xfId="0" applyNumberFormat="1" applyBorder="1" applyAlignment="1">
      <alignment horizontal="center" vertical="center"/>
    </xf>
    <xf numFmtId="14" fontId="11" fillId="0" borderId="0" xfId="0" applyNumberFormat="1" applyFont="1" applyAlignment="1">
      <alignment horizontal="center" vertical="center"/>
    </xf>
    <xf numFmtId="4" fontId="0" fillId="0" borderId="5" xfId="0" applyNumberFormat="1" applyFill="1" applyBorder="1" applyAlignment="1">
      <alignment horizontal="center" vertical="center"/>
    </xf>
    <xf numFmtId="4" fontId="0" fillId="0" borderId="6" xfId="0" applyNumberFormat="1" applyFill="1" applyBorder="1" applyAlignment="1">
      <alignment horizontal="center" vertical="center"/>
    </xf>
    <xf numFmtId="10" fontId="0" fillId="0" borderId="7" xfId="0" applyNumberFormat="1" applyFill="1" applyBorder="1" applyAlignment="1">
      <alignment horizontal="center" vertical="center"/>
    </xf>
    <xf numFmtId="166" fontId="0" fillId="2" borderId="1" xfId="0" applyNumberFormat="1" applyFill="1" applyBorder="1" applyAlignment="1">
      <alignment horizontal="center" vertical="center"/>
    </xf>
    <xf numFmtId="166" fontId="0" fillId="0" borderId="1" xfId="0" applyNumberFormat="1" applyFill="1" applyBorder="1" applyAlignment="1">
      <alignment horizontal="center" vertical="center"/>
    </xf>
    <xf numFmtId="14" fontId="11" fillId="0" borderId="0" xfId="0" applyNumberFormat="1" applyFont="1" applyAlignment="1">
      <alignment horizontal="left" vertical="center"/>
    </xf>
    <xf numFmtId="0" fontId="3" fillId="0" borderId="3" xfId="0" applyFont="1" applyBorder="1" applyAlignment="1">
      <alignment horizontal="center" vertical="center"/>
    </xf>
    <xf numFmtId="10" fontId="0" fillId="0" borderId="6" xfId="0" applyNumberFormat="1" applyBorder="1" applyAlignment="1">
      <alignment horizontal="center" vertical="center"/>
    </xf>
    <xf numFmtId="0" fontId="0" fillId="0" borderId="10" xfId="0" applyFont="1" applyBorder="1" applyAlignment="1">
      <alignment horizontal="center" vertical="center"/>
    </xf>
    <xf numFmtId="166" fontId="0" fillId="0" borderId="10" xfId="0" applyNumberFormat="1" applyFont="1" applyBorder="1" applyAlignment="1">
      <alignment horizontal="center" vertical="center"/>
    </xf>
    <xf numFmtId="0" fontId="5" fillId="2" borderId="8" xfId="0" applyFont="1" applyFill="1" applyBorder="1" applyAlignment="1">
      <alignment horizontal="center" vertical="center"/>
    </xf>
    <xf numFmtId="0" fontId="0" fillId="2" borderId="13" xfId="0" applyFill="1" applyBorder="1" applyAlignment="1">
      <alignment horizontal="center" vertical="center"/>
    </xf>
    <xf numFmtId="10" fontId="0" fillId="2" borderId="14" xfId="0" applyNumberFormat="1" applyFill="1" applyBorder="1" applyAlignment="1">
      <alignment horizontal="center" vertical="center"/>
    </xf>
    <xf numFmtId="0" fontId="0" fillId="2" borderId="14" xfId="0" applyFill="1" applyBorder="1" applyAlignment="1">
      <alignment horizontal="center" vertical="center"/>
    </xf>
    <xf numFmtId="4" fontId="0" fillId="2" borderId="14" xfId="0" applyNumberFormat="1" applyFill="1" applyBorder="1" applyAlignment="1">
      <alignment horizontal="center" vertical="center"/>
    </xf>
    <xf numFmtId="164" fontId="0" fillId="2" borderId="14" xfId="0" applyNumberFormat="1" applyFill="1" applyBorder="1" applyAlignment="1">
      <alignment horizontal="center" vertical="center"/>
    </xf>
    <xf numFmtId="164" fontId="3" fillId="2" borderId="14" xfId="0" applyNumberFormat="1" applyFon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3" xfId="0" applyNumberFormat="1" applyFill="1" applyBorder="1" applyAlignment="1">
      <alignment horizontal="center" vertical="center"/>
    </xf>
    <xf numFmtId="165"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1" fontId="0" fillId="2" borderId="14" xfId="0" applyNumberFormat="1" applyFill="1" applyBorder="1" applyAlignment="1">
      <alignment horizontal="center" vertical="center"/>
    </xf>
    <xf numFmtId="164" fontId="3" fillId="2" borderId="8" xfId="0" applyNumberFormat="1" applyFont="1" applyFill="1" applyBorder="1" applyAlignment="1">
      <alignment horizontal="center" vertical="center"/>
    </xf>
    <xf numFmtId="10" fontId="0" fillId="2" borderId="8" xfId="0" applyNumberFormat="1" applyFill="1" applyBorder="1" applyAlignment="1">
      <alignment horizontal="center" vertical="center"/>
    </xf>
    <xf numFmtId="166" fontId="0" fillId="2" borderId="8" xfId="0" applyNumberFormat="1" applyFill="1" applyBorder="1" applyAlignment="1">
      <alignment horizontal="center" vertical="center"/>
    </xf>
    <xf numFmtId="10" fontId="0" fillId="2" borderId="15" xfId="0" applyNumberFormat="1" applyFill="1" applyBorder="1" applyAlignment="1">
      <alignment horizontal="center" vertical="center"/>
    </xf>
    <xf numFmtId="164" fontId="3" fillId="0" borderId="10" xfId="0" applyNumberFormat="1" applyFont="1" applyBorder="1" applyAlignment="1">
      <alignment horizontal="center" vertical="center"/>
    </xf>
    <xf numFmtId="10" fontId="0" fillId="0" borderId="10" xfId="0" applyNumberFormat="1" applyBorder="1" applyAlignment="1">
      <alignment horizontal="center" vertical="center"/>
    </xf>
    <xf numFmtId="4" fontId="0" fillId="0" borderId="11" xfId="0" applyNumberFormat="1" applyFill="1" applyBorder="1" applyAlignment="1">
      <alignment horizontal="center" vertical="center"/>
    </xf>
    <xf numFmtId="4" fontId="0" fillId="0" borderId="3" xfId="0" applyNumberFormat="1" applyFill="1" applyBorder="1" applyAlignment="1">
      <alignment horizontal="center" vertical="center"/>
    </xf>
    <xf numFmtId="10" fontId="0" fillId="0" borderId="12" xfId="0" applyNumberFormat="1" applyFill="1" applyBorder="1" applyAlignment="1">
      <alignment horizontal="center" vertical="center"/>
    </xf>
    <xf numFmtId="10" fontId="0" fillId="0" borderId="1" xfId="0" applyNumberFormat="1" applyFill="1" applyBorder="1" applyAlignment="1">
      <alignment horizontal="center" vertical="center"/>
    </xf>
    <xf numFmtId="4" fontId="0" fillId="2" borderId="13" xfId="0" applyNumberFormat="1" applyFill="1" applyBorder="1" applyAlignment="1">
      <alignment horizontal="center" vertical="center"/>
    </xf>
    <xf numFmtId="0" fontId="1" fillId="0" borderId="0" xfId="0" applyFont="1" applyBorder="1" applyAlignment="1">
      <alignment horizontal="center" vertical="center"/>
    </xf>
    <xf numFmtId="10" fontId="0" fillId="0" borderId="0" xfId="0" applyNumberFormat="1" applyAlignment="1">
      <alignment vertical="center"/>
    </xf>
    <xf numFmtId="1" fontId="16" fillId="7" borderId="25" xfId="1" applyNumberFormat="1" applyFont="1" applyFill="1" applyBorder="1" applyAlignment="1" applyProtection="1">
      <alignment horizontal="center" vertical="center"/>
      <protection hidden="1"/>
    </xf>
    <xf numFmtId="0" fontId="4" fillId="0" borderId="0" xfId="1" applyFont="1"/>
    <xf numFmtId="0" fontId="18" fillId="4" borderId="16" xfId="1" applyFont="1" applyFill="1" applyBorder="1" applyAlignment="1">
      <alignment horizontal="center" vertical="center"/>
    </xf>
    <xf numFmtId="0" fontId="17" fillId="5" borderId="16" xfId="1" applyFont="1" applyFill="1" applyBorder="1" applyAlignment="1">
      <alignment horizontal="center" vertical="center"/>
    </xf>
    <xf numFmtId="167" fontId="4" fillId="6" borderId="7" xfId="1" applyNumberFormat="1" applyFont="1" applyFill="1" applyBorder="1" applyAlignment="1" applyProtection="1">
      <alignment horizontal="center" vertical="center"/>
      <protection locked="0"/>
    </xf>
    <xf numFmtId="1" fontId="4" fillId="6" borderId="1" xfId="1" applyNumberFormat="1" applyFont="1" applyFill="1" applyBorder="1" applyAlignment="1" applyProtection="1">
      <alignment horizontal="center" vertical="center"/>
      <protection locked="0"/>
    </xf>
    <xf numFmtId="0" fontId="4" fillId="0" borderId="0" xfId="1" applyFont="1" applyAlignment="1">
      <alignment horizontal="center" vertical="center"/>
    </xf>
    <xf numFmtId="0" fontId="17" fillId="7" borderId="24" xfId="1" applyFont="1" applyFill="1" applyBorder="1" applyAlignment="1">
      <alignment horizontal="center" vertical="center"/>
    </xf>
    <xf numFmtId="9" fontId="17" fillId="7" borderId="26" xfId="2" applyFont="1" applyFill="1" applyBorder="1" applyAlignment="1">
      <alignment horizontal="center" vertical="center"/>
    </xf>
    <xf numFmtId="0" fontId="17" fillId="7" borderId="24" xfId="1" applyFont="1" applyFill="1" applyBorder="1" applyAlignment="1">
      <alignment horizontal="center" vertical="center" wrapText="1"/>
    </xf>
    <xf numFmtId="0" fontId="17" fillId="7" borderId="26" xfId="1" applyFont="1" applyFill="1" applyBorder="1" applyAlignment="1">
      <alignment horizontal="center" vertical="center" wrapText="1"/>
    </xf>
    <xf numFmtId="0" fontId="17" fillId="8" borderId="24" xfId="1" applyFont="1" applyFill="1" applyBorder="1" applyAlignment="1">
      <alignment horizontal="center" vertical="center"/>
    </xf>
    <xf numFmtId="1" fontId="16" fillId="8" borderId="25" xfId="1" applyNumberFormat="1" applyFont="1" applyFill="1" applyBorder="1" applyAlignment="1">
      <alignment horizontal="center" vertical="center"/>
    </xf>
    <xf numFmtId="0" fontId="17" fillId="8" borderId="26" xfId="1" applyFont="1" applyFill="1" applyBorder="1" applyAlignment="1">
      <alignment horizontal="center" vertical="center"/>
    </xf>
    <xf numFmtId="49" fontId="4" fillId="0" borderId="0" xfId="1" applyNumberFormat="1" applyFont="1" applyAlignment="1">
      <alignment horizontal="center" vertical="center"/>
    </xf>
    <xf numFmtId="14" fontId="0" fillId="0" borderId="0" xfId="0" applyNumberFormat="1" applyAlignment="1">
      <alignment vertical="center"/>
    </xf>
    <xf numFmtId="0" fontId="0" fillId="9" borderId="1" xfId="0" applyFill="1" applyBorder="1" applyAlignment="1">
      <alignment horizontal="center"/>
    </xf>
    <xf numFmtId="0" fontId="0" fillId="10" borderId="1" xfId="0" applyFill="1" applyBorder="1" applyAlignment="1">
      <alignment horizontal="center"/>
    </xf>
    <xf numFmtId="0" fontId="0" fillId="11" borderId="1" xfId="0" applyFill="1" applyBorder="1" applyAlignment="1">
      <alignment horizontal="center"/>
    </xf>
    <xf numFmtId="0" fontId="5" fillId="0" borderId="8" xfId="0" applyFont="1" applyBorder="1" applyAlignment="1">
      <alignment horizontal="center" vertical="center"/>
    </xf>
    <xf numFmtId="0" fontId="0" fillId="0" borderId="13" xfId="0" applyBorder="1" applyAlignment="1">
      <alignment horizontal="center" vertical="center"/>
    </xf>
    <xf numFmtId="10" fontId="0" fillId="0" borderId="14" xfId="0" applyNumberFormat="1" applyBorder="1" applyAlignment="1">
      <alignment horizontal="center" vertical="center"/>
    </xf>
    <xf numFmtId="0" fontId="0" fillId="0" borderId="14" xfId="0" applyBorder="1" applyAlignment="1">
      <alignment horizontal="center" vertical="center"/>
    </xf>
    <xf numFmtId="4" fontId="0" fillId="0" borderId="14" xfId="0" applyNumberFormat="1" applyBorder="1" applyAlignment="1">
      <alignment horizontal="center" vertical="center"/>
    </xf>
    <xf numFmtId="164" fontId="0" fillId="0" borderId="14" xfId="0" applyNumberFormat="1" applyBorder="1" applyAlignment="1">
      <alignment horizontal="center" vertical="center"/>
    </xf>
    <xf numFmtId="164" fontId="3" fillId="0" borderId="14" xfId="0" applyNumberFormat="1" applyFont="1" applyBorder="1" applyAlignment="1">
      <alignment horizontal="center" vertical="center"/>
    </xf>
    <xf numFmtId="164" fontId="0" fillId="0" borderId="15" xfId="0" applyNumberFormat="1" applyBorder="1" applyAlignment="1">
      <alignment horizontal="center" vertical="center"/>
    </xf>
    <xf numFmtId="164" fontId="0" fillId="0" borderId="13" xfId="0" applyNumberFormat="1" applyBorder="1" applyAlignment="1">
      <alignment horizontal="center" vertical="center"/>
    </xf>
    <xf numFmtId="164" fontId="3" fillId="0" borderId="15" xfId="0" applyNumberFormat="1" applyFont="1" applyBorder="1" applyAlignment="1">
      <alignment horizontal="center" vertical="center"/>
    </xf>
    <xf numFmtId="164" fontId="3" fillId="0" borderId="8" xfId="0" applyNumberFormat="1" applyFont="1" applyBorder="1" applyAlignment="1">
      <alignment horizontal="center" vertical="center"/>
    </xf>
    <xf numFmtId="10" fontId="0" fillId="0" borderId="8" xfId="0" applyNumberFormat="1" applyBorder="1" applyAlignment="1">
      <alignment horizontal="center" vertical="center"/>
    </xf>
    <xf numFmtId="0" fontId="2" fillId="0" borderId="0" xfId="0" applyFont="1" applyAlignment="1">
      <alignment horizontal="left" vertical="center"/>
    </xf>
    <xf numFmtId="0" fontId="0" fillId="12" borderId="6" xfId="0" applyFill="1" applyBorder="1" applyAlignment="1">
      <alignment horizontal="center" vertical="center"/>
    </xf>
    <xf numFmtId="10" fontId="0" fillId="13" borderId="6" xfId="0" applyNumberFormat="1" applyFill="1" applyBorder="1" applyAlignment="1">
      <alignment horizontal="center" vertical="center"/>
    </xf>
    <xf numFmtId="164" fontId="0" fillId="12" borderId="6" xfId="0" applyNumberFormat="1" applyFill="1" applyBorder="1" applyAlignment="1">
      <alignment horizontal="center" vertical="center"/>
    </xf>
    <xf numFmtId="0" fontId="25" fillId="0" borderId="6" xfId="0" applyFont="1" applyBorder="1" applyAlignment="1">
      <alignment horizontal="center" vertical="center"/>
    </xf>
    <xf numFmtId="0" fontId="26" fillId="0" borderId="6" xfId="0" applyFont="1" applyBorder="1" applyAlignment="1">
      <alignment horizontal="center" vertical="center"/>
    </xf>
    <xf numFmtId="0" fontId="27" fillId="0" borderId="7" xfId="0" applyFont="1" applyBorder="1" applyAlignment="1">
      <alignment horizontal="center" vertical="center"/>
    </xf>
    <xf numFmtId="164" fontId="0" fillId="0" borderId="7" xfId="0" applyNumberFormat="1" applyFill="1" applyBorder="1" applyAlignment="1">
      <alignment horizontal="center" vertical="center"/>
    </xf>
    <xf numFmtId="0" fontId="5" fillId="2" borderId="4" xfId="0" applyFont="1" applyFill="1" applyBorder="1" applyAlignment="1">
      <alignment horizontal="center" vertical="center"/>
    </xf>
    <xf numFmtId="0" fontId="5"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8" xfId="0" applyBorder="1" applyAlignment="1">
      <alignment horizontal="left" vertical="center" indent="2"/>
    </xf>
    <xf numFmtId="0" fontId="0" fillId="0" borderId="10" xfId="0" applyBorder="1" applyAlignment="1">
      <alignment horizontal="left" vertical="center" indent="2"/>
    </xf>
    <xf numFmtId="0" fontId="0" fillId="0" borderId="8" xfId="0" applyFont="1" applyBorder="1" applyAlignment="1">
      <alignment horizontal="left" vertical="center" indent="2"/>
    </xf>
    <xf numFmtId="0" fontId="0" fillId="0" borderId="10" xfId="0" applyFont="1" applyBorder="1" applyAlignment="1">
      <alignment horizontal="left" vertical="center" indent="2"/>
    </xf>
    <xf numFmtId="0" fontId="3" fillId="0" borderId="8" xfId="0" applyFont="1" applyBorder="1" applyAlignment="1">
      <alignment horizontal="left" vertical="center" indent="2"/>
    </xf>
    <xf numFmtId="0" fontId="3" fillId="0" borderId="10" xfId="0" applyFont="1" applyBorder="1" applyAlignment="1">
      <alignment horizontal="left" vertical="center" indent="2"/>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4" fillId="0" borderId="8" xfId="0" applyFont="1" applyFill="1" applyBorder="1" applyAlignment="1">
      <alignment horizontal="left" vertical="center" indent="2"/>
    </xf>
    <xf numFmtId="0" fontId="4" fillId="0" borderId="10" xfId="0" applyFont="1" applyFill="1" applyBorder="1" applyAlignment="1">
      <alignment horizontal="left" vertical="center" indent="2"/>
    </xf>
    <xf numFmtId="0" fontId="0" fillId="0" borderId="1" xfId="0" applyBorder="1" applyAlignment="1">
      <alignment horizontal="left" vertical="center" indent="2"/>
    </xf>
    <xf numFmtId="0" fontId="4" fillId="0" borderId="10" xfId="1" applyFont="1" applyBorder="1" applyAlignment="1">
      <alignment horizontal="center" vertical="center" wrapText="1"/>
    </xf>
    <xf numFmtId="0" fontId="4" fillId="0" borderId="1" xfId="1" applyFont="1" applyBorder="1" applyAlignment="1">
      <alignment horizontal="center" vertical="center" wrapText="1"/>
    </xf>
    <xf numFmtId="0" fontId="4" fillId="0" borderId="8" xfId="1" applyFont="1" applyBorder="1" applyAlignment="1">
      <alignment horizontal="center" vertical="center"/>
    </xf>
    <xf numFmtId="0" fontId="4" fillId="0" borderId="10" xfId="1" applyFont="1" applyBorder="1" applyAlignment="1">
      <alignment horizontal="center" vertical="center"/>
    </xf>
    <xf numFmtId="0" fontId="4" fillId="0" borderId="0" xfId="1" applyFont="1" applyAlignment="1">
      <alignment horizontal="center"/>
    </xf>
    <xf numFmtId="0" fontId="13" fillId="0" borderId="0" xfId="1" applyFont="1" applyAlignment="1">
      <alignment vertical="center" wrapText="1"/>
    </xf>
    <xf numFmtId="0" fontId="17" fillId="5" borderId="9" xfId="1" applyFont="1" applyFill="1" applyBorder="1" applyAlignment="1">
      <alignment horizontal="center" vertical="center"/>
    </xf>
    <xf numFmtId="0" fontId="17" fillId="5" borderId="10" xfId="1" applyFont="1" applyFill="1" applyBorder="1" applyAlignment="1">
      <alignment horizontal="center" vertical="center"/>
    </xf>
    <xf numFmtId="0" fontId="4" fillId="0" borderId="12" xfId="1" applyFont="1" applyBorder="1" applyAlignment="1">
      <alignment horizontal="center" vertical="center"/>
    </xf>
    <xf numFmtId="0" fontId="4" fillId="0" borderId="7" xfId="1" applyFont="1" applyBorder="1" applyAlignment="1">
      <alignment horizontal="center" vertical="center"/>
    </xf>
    <xf numFmtId="0" fontId="4" fillId="0" borderId="15" xfId="1" applyFont="1" applyBorder="1" applyAlignment="1">
      <alignment horizontal="center" vertical="center"/>
    </xf>
    <xf numFmtId="0" fontId="4" fillId="0" borderId="1" xfId="1" applyFont="1" applyBorder="1" applyAlignment="1">
      <alignment horizontal="center" vertical="center"/>
    </xf>
    <xf numFmtId="0" fontId="18" fillId="4" borderId="17" xfId="1" applyFont="1" applyFill="1" applyBorder="1" applyAlignment="1">
      <alignment horizontal="center" vertical="center"/>
    </xf>
    <xf numFmtId="0" fontId="18" fillId="4" borderId="21" xfId="1" applyFont="1" applyFill="1" applyBorder="1" applyAlignment="1">
      <alignment horizontal="center" vertical="center"/>
    </xf>
    <xf numFmtId="0" fontId="17" fillId="7" borderId="18" xfId="1" applyFont="1" applyFill="1" applyBorder="1" applyAlignment="1">
      <alignment horizontal="center" vertical="center"/>
    </xf>
    <xf numFmtId="0" fontId="17" fillId="7" borderId="19" xfId="1" applyFont="1" applyFill="1" applyBorder="1" applyAlignment="1">
      <alignment horizontal="center" vertical="center"/>
    </xf>
    <xf numFmtId="0" fontId="17" fillId="7" borderId="20" xfId="1" applyFont="1" applyFill="1" applyBorder="1" applyAlignment="1">
      <alignment horizontal="center" vertical="center"/>
    </xf>
    <xf numFmtId="0" fontId="4" fillId="0" borderId="22"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0" xfId="1" applyFont="1" applyAlignment="1"/>
    <xf numFmtId="0" fontId="17" fillId="8" borderId="27" xfId="1" applyFont="1" applyFill="1" applyBorder="1" applyAlignment="1">
      <alignment horizontal="center"/>
    </xf>
    <xf numFmtId="0" fontId="17" fillId="8" borderId="28" xfId="1" applyFont="1" applyFill="1" applyBorder="1" applyAlignment="1">
      <alignment horizontal="center"/>
    </xf>
    <xf numFmtId="0" fontId="17" fillId="8" borderId="29" xfId="1" applyFont="1" applyFill="1" applyBorder="1" applyAlignment="1">
      <alignment horizontal="center"/>
    </xf>
    <xf numFmtId="0" fontId="17" fillId="8" borderId="30" xfId="1" applyFont="1" applyFill="1" applyBorder="1" applyAlignment="1">
      <alignment horizontal="center"/>
    </xf>
    <xf numFmtId="0" fontId="4" fillId="0" borderId="31" xfId="1" applyFont="1" applyBorder="1" applyAlignment="1">
      <alignment horizontal="center" vertical="center" wrapText="1"/>
    </xf>
    <xf numFmtId="0" fontId="18" fillId="4" borderId="32" xfId="1" applyFont="1" applyFill="1" applyBorder="1" applyAlignment="1">
      <alignment horizontal="center" vertical="center"/>
    </xf>
    <xf numFmtId="0" fontId="17" fillId="5" borderId="16" xfId="1" applyFont="1" applyFill="1" applyBorder="1" applyAlignment="1">
      <alignment horizontal="center" vertical="center" wrapText="1"/>
    </xf>
    <xf numFmtId="0" fontId="4" fillId="0" borderId="33" xfId="1" applyFont="1" applyBorder="1" applyAlignment="1">
      <alignment horizontal="center" vertical="center" wrapText="1"/>
    </xf>
    <xf numFmtId="0" fontId="4" fillId="0" borderId="34" xfId="1" applyFont="1" applyBorder="1" applyAlignment="1">
      <alignment horizontal="center" vertical="center" wrapText="1"/>
    </xf>
    <xf numFmtId="0" fontId="17" fillId="0" borderId="34" xfId="1" applyFont="1" applyBorder="1" applyAlignment="1">
      <alignment horizontal="center" vertical="center" wrapText="1"/>
    </xf>
    <xf numFmtId="0" fontId="4" fillId="0" borderId="35" xfId="1" applyFont="1" applyBorder="1" applyAlignment="1">
      <alignment horizontal="center" vertical="center" wrapText="1"/>
    </xf>
    <xf numFmtId="0" fontId="17" fillId="0" borderId="1" xfId="1" applyFont="1" applyBorder="1" applyAlignment="1">
      <alignment horizontal="center" vertical="center" wrapText="1"/>
    </xf>
  </cellXfs>
  <cellStyles count="3">
    <cellStyle name="Normal" xfId="0" builtinId="0"/>
    <cellStyle name="Normal 2" xfId="1" xr:uid="{00000000-0005-0000-0000-000001000000}"/>
    <cellStyle name="Pourcentage 2"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showGridLines="0" tabSelected="1" workbookViewId="0">
      <selection activeCell="B2" sqref="B2:B15"/>
    </sheetView>
  </sheetViews>
  <sheetFormatPr baseColWidth="10" defaultRowHeight="15" outlineLevelRow="1" outlineLevelCol="1" x14ac:dyDescent="0.25"/>
  <cols>
    <col min="1" max="3" width="11.42578125" style="4"/>
    <col min="4" max="4" width="28" style="4" bestFit="1" customWidth="1"/>
    <col min="5" max="5" width="37.7109375" style="4" hidden="1" customWidth="1"/>
    <col min="6" max="6" width="37.7109375" style="4" customWidth="1"/>
    <col min="7" max="7" width="28.140625" style="4" customWidth="1"/>
    <col min="8" max="8" width="35.7109375" style="4" bestFit="1" customWidth="1"/>
    <col min="9" max="10" width="21.7109375" style="4" customWidth="1" outlineLevel="1"/>
    <col min="11" max="16384" width="11.42578125" style="4"/>
  </cols>
  <sheetData>
    <row r="1" spans="1:10" ht="26.25" customHeight="1" x14ac:dyDescent="0.25">
      <c r="A1" s="33">
        <f ca="1">TODAY()</f>
        <v>44130</v>
      </c>
      <c r="B1" s="39" t="s">
        <v>111</v>
      </c>
      <c r="C1" s="100"/>
      <c r="D1" s="23"/>
      <c r="E1" s="108" t="s">
        <v>51</v>
      </c>
      <c r="F1" s="109"/>
      <c r="G1" s="109"/>
      <c r="H1" s="109"/>
      <c r="I1" s="23"/>
      <c r="J1" s="23"/>
    </row>
    <row r="2" spans="1:10" s="5" customFormat="1" ht="26.25" customHeight="1" x14ac:dyDescent="0.25">
      <c r="A2" s="11">
        <v>6.4798900000000006E-2</v>
      </c>
      <c r="B2" s="119" t="s">
        <v>22</v>
      </c>
      <c r="C2" s="42" t="s">
        <v>58</v>
      </c>
      <c r="D2" s="43">
        <v>72.7</v>
      </c>
      <c r="E2" s="44" t="s">
        <v>0</v>
      </c>
      <c r="F2" s="6" t="s">
        <v>0</v>
      </c>
      <c r="G2" s="6" t="s">
        <v>107</v>
      </c>
      <c r="H2" s="6" t="s">
        <v>4</v>
      </c>
      <c r="I2" s="88" t="s">
        <v>2</v>
      </c>
      <c r="J2" s="6" t="s">
        <v>3</v>
      </c>
    </row>
    <row r="3" spans="1:10" ht="15.75" customHeight="1" x14ac:dyDescent="0.25">
      <c r="B3" s="120"/>
      <c r="C3" s="28"/>
      <c r="D3" s="15" t="s">
        <v>1</v>
      </c>
      <c r="E3" s="45">
        <v>800</v>
      </c>
      <c r="F3" s="13">
        <v>800</v>
      </c>
      <c r="G3" s="13">
        <v>650</v>
      </c>
      <c r="H3" s="13">
        <v>650</v>
      </c>
      <c r="I3" s="89">
        <v>630</v>
      </c>
      <c r="J3" s="13">
        <v>650</v>
      </c>
    </row>
    <row r="4" spans="1:10" ht="15.75" customHeight="1" x14ac:dyDescent="0.25">
      <c r="B4" s="120"/>
      <c r="C4" s="29"/>
      <c r="D4" s="17" t="s">
        <v>114</v>
      </c>
      <c r="E4" s="47"/>
      <c r="F4" s="14" t="s">
        <v>115</v>
      </c>
      <c r="G4" s="102" t="s">
        <v>115</v>
      </c>
      <c r="H4" s="14" t="s">
        <v>116</v>
      </c>
      <c r="I4" s="14" t="s">
        <v>116</v>
      </c>
      <c r="J4" s="14" t="s">
        <v>116</v>
      </c>
    </row>
    <row r="5" spans="1:10" ht="15.75" customHeight="1" x14ac:dyDescent="0.25">
      <c r="B5" s="120"/>
      <c r="C5" s="29"/>
      <c r="D5" s="17" t="s">
        <v>55</v>
      </c>
      <c r="E5" s="46">
        <f>1-(E26/$D$2)</f>
        <v>0.96973865199449794</v>
      </c>
      <c r="F5" s="41">
        <f t="shared" ref="F5:G5" si="0">1-(F26/$D$2)</f>
        <v>0.94635488308115545</v>
      </c>
      <c r="G5" s="102">
        <f t="shared" si="0"/>
        <v>0.91884456671251713</v>
      </c>
      <c r="H5" s="41">
        <f>1-(H26/$D$2)</f>
        <v>0.91884456671251713</v>
      </c>
      <c r="I5" s="90">
        <f t="shared" ref="I5:J5" si="1">1-(I26/$D$2)</f>
        <v>0.91884456671251713</v>
      </c>
      <c r="J5" s="41">
        <f t="shared" si="1"/>
        <v>0.91884456671251713</v>
      </c>
    </row>
    <row r="6" spans="1:10" ht="15.75" customHeight="1" x14ac:dyDescent="0.25">
      <c r="B6" s="120"/>
      <c r="C6" s="29"/>
      <c r="D6" s="17" t="s">
        <v>5</v>
      </c>
      <c r="E6" s="47" t="s">
        <v>8</v>
      </c>
      <c r="F6" s="14" t="s">
        <v>8</v>
      </c>
      <c r="G6" s="101" t="s">
        <v>106</v>
      </c>
      <c r="H6" s="14" t="s">
        <v>13</v>
      </c>
      <c r="I6" s="91" t="s">
        <v>7</v>
      </c>
      <c r="J6" s="14" t="s">
        <v>7</v>
      </c>
    </row>
    <row r="7" spans="1:10" ht="15.75" customHeight="1" x14ac:dyDescent="0.25">
      <c r="B7" s="120"/>
      <c r="C7" s="29"/>
      <c r="D7" s="17" t="s">
        <v>117</v>
      </c>
      <c r="E7" s="47"/>
      <c r="F7" s="14"/>
      <c r="G7" s="14"/>
      <c r="H7" s="14"/>
      <c r="I7" s="91"/>
      <c r="J7" s="14"/>
    </row>
    <row r="8" spans="1:10" ht="15.75" customHeight="1" x14ac:dyDescent="0.25">
      <c r="B8" s="120"/>
      <c r="C8" s="29"/>
      <c r="D8" s="17" t="s">
        <v>112</v>
      </c>
      <c r="E8" s="47"/>
      <c r="F8" s="14"/>
      <c r="G8" s="14">
        <v>19.899999999999999</v>
      </c>
      <c r="H8" s="14">
        <v>23.9</v>
      </c>
      <c r="I8" s="91">
        <v>29.9</v>
      </c>
      <c r="J8" s="14">
        <v>34.9</v>
      </c>
    </row>
    <row r="9" spans="1:10" ht="15.75" customHeight="1" x14ac:dyDescent="0.25">
      <c r="B9" s="120"/>
      <c r="C9" s="29"/>
      <c r="D9" s="17" t="s">
        <v>6</v>
      </c>
      <c r="E9" s="48">
        <v>5.6</v>
      </c>
      <c r="F9" s="31">
        <v>5.6</v>
      </c>
      <c r="G9" s="31">
        <v>6.12</v>
      </c>
      <c r="H9" s="31">
        <v>6.95</v>
      </c>
      <c r="I9" s="92">
        <v>6.6</v>
      </c>
      <c r="J9" s="31">
        <v>6.2</v>
      </c>
    </row>
    <row r="10" spans="1:10" ht="15.75" customHeight="1" x14ac:dyDescent="0.25">
      <c r="B10" s="120"/>
      <c r="C10" s="29"/>
      <c r="D10" s="17" t="s">
        <v>56</v>
      </c>
      <c r="E10" s="49">
        <f>$D$2*E9/2.54</f>
        <v>160.28346456692913</v>
      </c>
      <c r="F10" s="18">
        <f t="shared" ref="F10:G10" si="2">$D$2*F9/2.54</f>
        <v>160.28346456692913</v>
      </c>
      <c r="G10" s="18">
        <f t="shared" si="2"/>
        <v>175.16692913385828</v>
      </c>
      <c r="H10" s="18">
        <f>$D$2*H9/2.54</f>
        <v>198.92322834645671</v>
      </c>
      <c r="I10" s="93">
        <f t="shared" ref="I10:J10" si="3">$D$2*I9/2.54</f>
        <v>188.90551181102362</v>
      </c>
      <c r="J10" s="18">
        <f t="shared" si="3"/>
        <v>177.45669291338584</v>
      </c>
    </row>
    <row r="11" spans="1:10" ht="15.75" customHeight="1" x14ac:dyDescent="0.25">
      <c r="B11" s="120"/>
      <c r="C11" s="40" t="s">
        <v>36</v>
      </c>
      <c r="D11" s="19" t="s">
        <v>57</v>
      </c>
      <c r="E11" s="50">
        <f t="shared" ref="E11:J11" si="4">E10*$A$2</f>
        <v>10.386192192125986</v>
      </c>
      <c r="F11" s="20">
        <f>F10*$A$2</f>
        <v>10.386192192125986</v>
      </c>
      <c r="G11" s="20">
        <f t="shared" ref="G11" si="5">G10*$A$2</f>
        <v>11.350624324251971</v>
      </c>
      <c r="H11" s="20">
        <f>H10*$A$2</f>
        <v>12.890006381299216</v>
      </c>
      <c r="I11" s="94">
        <f t="shared" si="4"/>
        <v>12.240869369291339</v>
      </c>
      <c r="J11" s="20">
        <f t="shared" si="4"/>
        <v>11.498998498425198</v>
      </c>
    </row>
    <row r="12" spans="1:10" ht="15.75" customHeight="1" outlineLevel="1" x14ac:dyDescent="0.25">
      <c r="B12" s="120"/>
      <c r="C12" s="29"/>
      <c r="D12" s="17" t="s">
        <v>48</v>
      </c>
      <c r="E12" s="49">
        <v>0.23</v>
      </c>
      <c r="F12" s="18">
        <v>0.23</v>
      </c>
      <c r="G12" s="18">
        <f>G13/2.54/10</f>
        <v>0.18937007874015746</v>
      </c>
      <c r="H12" s="18">
        <v>0.20899999999999999</v>
      </c>
      <c r="I12" s="93">
        <v>0.19600000000000001</v>
      </c>
      <c r="J12" s="18">
        <v>0.187</v>
      </c>
    </row>
    <row r="13" spans="1:10" ht="15.75" customHeight="1" outlineLevel="1" x14ac:dyDescent="0.25">
      <c r="B13" s="120"/>
      <c r="C13" s="29"/>
      <c r="D13" s="17" t="s">
        <v>46</v>
      </c>
      <c r="E13" s="49">
        <f>+E12*2.54*10</f>
        <v>5.8420000000000005</v>
      </c>
      <c r="F13" s="18">
        <f>+F12*2.54*10</f>
        <v>5.8420000000000005</v>
      </c>
      <c r="G13" s="103">
        <v>4.8099999999999996</v>
      </c>
      <c r="H13" s="18">
        <f>+H12*2.54*10</f>
        <v>5.3086000000000002</v>
      </c>
      <c r="I13" s="93">
        <f t="shared" ref="I13:J13" si="6">+I12*2.54*10</f>
        <v>4.9783999999999997</v>
      </c>
      <c r="J13" s="18">
        <f t="shared" si="6"/>
        <v>4.7498000000000005</v>
      </c>
    </row>
    <row r="14" spans="1:10" ht="15.75" customHeight="1" outlineLevel="1" x14ac:dyDescent="0.25">
      <c r="B14" s="120"/>
      <c r="C14" s="29"/>
      <c r="D14" s="17" t="s">
        <v>47</v>
      </c>
      <c r="E14" s="49">
        <v>0.187</v>
      </c>
      <c r="F14" s="18">
        <v>0.187</v>
      </c>
      <c r="G14" s="18">
        <f>G15/2.54/10</f>
        <v>0.12598425196850394</v>
      </c>
      <c r="H14" s="18">
        <v>0.14399999999999999</v>
      </c>
      <c r="I14" s="93">
        <v>0.13</v>
      </c>
      <c r="J14" s="18">
        <v>0.11799999999999999</v>
      </c>
    </row>
    <row r="15" spans="1:10" ht="15.75" customHeight="1" outlineLevel="1" x14ac:dyDescent="0.25">
      <c r="B15" s="121"/>
      <c r="C15" s="30"/>
      <c r="D15" s="23" t="s">
        <v>49</v>
      </c>
      <c r="E15" s="51">
        <f t="shared" ref="E15:J15" si="7">E14*2.54*10</f>
        <v>4.7498000000000005</v>
      </c>
      <c r="F15" s="32">
        <f t="shared" si="7"/>
        <v>4.7498000000000005</v>
      </c>
      <c r="G15" s="107">
        <v>3.2</v>
      </c>
      <c r="H15" s="32">
        <f t="shared" si="7"/>
        <v>3.6575999999999995</v>
      </c>
      <c r="I15" s="95">
        <f t="shared" si="7"/>
        <v>3.302</v>
      </c>
      <c r="J15" s="32">
        <f t="shared" si="7"/>
        <v>2.9971999999999999</v>
      </c>
    </row>
    <row r="16" spans="1:10" ht="15.75" customHeight="1" x14ac:dyDescent="0.25">
      <c r="B16" s="110" t="s">
        <v>23</v>
      </c>
      <c r="C16" s="3"/>
      <c r="D16" s="15" t="s">
        <v>16</v>
      </c>
      <c r="E16" s="52" t="s">
        <v>20</v>
      </c>
      <c r="F16" s="16" t="s">
        <v>20</v>
      </c>
      <c r="G16" s="16" t="s">
        <v>108</v>
      </c>
      <c r="H16" s="16" t="s">
        <v>17</v>
      </c>
      <c r="I16" s="96" t="s">
        <v>17</v>
      </c>
      <c r="J16" s="16" t="s">
        <v>17</v>
      </c>
    </row>
    <row r="17" spans="2:11" ht="15.75" customHeight="1" x14ac:dyDescent="0.25">
      <c r="B17" s="120"/>
      <c r="C17" s="2"/>
      <c r="D17" s="17" t="s">
        <v>18</v>
      </c>
      <c r="E17" s="48">
        <v>8</v>
      </c>
      <c r="F17" s="18">
        <v>8</v>
      </c>
      <c r="G17" s="18">
        <v>8</v>
      </c>
      <c r="H17" s="18" t="s">
        <v>17</v>
      </c>
      <c r="I17" s="93" t="s">
        <v>17</v>
      </c>
      <c r="J17" s="18" t="s">
        <v>17</v>
      </c>
    </row>
    <row r="18" spans="2:11" ht="15.75" customHeight="1" x14ac:dyDescent="0.25">
      <c r="B18" s="120"/>
      <c r="C18" s="104" t="s">
        <v>42</v>
      </c>
      <c r="D18" s="19" t="s">
        <v>19</v>
      </c>
      <c r="E18" s="53">
        <f>E17*A2</f>
        <v>0.51839120000000005</v>
      </c>
      <c r="F18" s="20">
        <v>0.6</v>
      </c>
      <c r="G18" s="20">
        <v>0.6</v>
      </c>
      <c r="H18" s="20" t="s">
        <v>17</v>
      </c>
      <c r="I18" s="94" t="s">
        <v>17</v>
      </c>
      <c r="J18" s="20" t="s">
        <v>17</v>
      </c>
    </row>
    <row r="19" spans="2:11" ht="15.75" customHeight="1" x14ac:dyDescent="0.25">
      <c r="B19" s="120"/>
      <c r="C19" s="2"/>
      <c r="D19" s="17" t="s">
        <v>10</v>
      </c>
      <c r="E19" s="49" t="s">
        <v>30</v>
      </c>
      <c r="F19" s="18" t="s">
        <v>62</v>
      </c>
      <c r="G19" s="18" t="s">
        <v>62</v>
      </c>
      <c r="H19" s="21" t="s">
        <v>26</v>
      </c>
      <c r="I19" s="93" t="s">
        <v>26</v>
      </c>
      <c r="J19" s="18" t="s">
        <v>26</v>
      </c>
    </row>
    <row r="20" spans="2:11" ht="15.75" customHeight="1" x14ac:dyDescent="0.25">
      <c r="B20" s="120"/>
      <c r="C20" s="2"/>
      <c r="D20" s="17" t="s">
        <v>11</v>
      </c>
      <c r="E20" s="49" t="s">
        <v>29</v>
      </c>
      <c r="F20" s="14" t="s">
        <v>63</v>
      </c>
      <c r="G20" s="14" t="s">
        <v>63</v>
      </c>
      <c r="H20" s="14">
        <v>5.2</v>
      </c>
      <c r="I20" s="91">
        <v>1960</v>
      </c>
      <c r="J20" s="14">
        <v>4.5</v>
      </c>
    </row>
    <row r="21" spans="2:11" ht="15.75" customHeight="1" x14ac:dyDescent="0.25">
      <c r="B21" s="121"/>
      <c r="C21" s="25" t="s">
        <v>41</v>
      </c>
      <c r="D21" s="22" t="s">
        <v>28</v>
      </c>
      <c r="E21" s="54">
        <v>0.2</v>
      </c>
      <c r="F21" s="27">
        <v>0.27</v>
      </c>
      <c r="G21" s="27">
        <v>0.27</v>
      </c>
      <c r="H21" s="27">
        <v>0.59</v>
      </c>
      <c r="I21" s="97">
        <v>0.53</v>
      </c>
      <c r="J21" s="27">
        <v>0.48</v>
      </c>
    </row>
    <row r="22" spans="2:11" ht="15.75" customHeight="1" x14ac:dyDescent="0.25">
      <c r="B22" s="119" t="s">
        <v>24</v>
      </c>
      <c r="C22" s="1"/>
      <c r="D22" s="15" t="s">
        <v>12</v>
      </c>
      <c r="E22" s="45" t="s">
        <v>27</v>
      </c>
      <c r="F22" s="13" t="s">
        <v>102</v>
      </c>
      <c r="G22" s="13" t="s">
        <v>103</v>
      </c>
      <c r="H22" s="13" t="s">
        <v>27</v>
      </c>
      <c r="I22" s="89" t="s">
        <v>27</v>
      </c>
      <c r="J22" s="13" t="s">
        <v>27</v>
      </c>
    </row>
    <row r="23" spans="2:11" ht="15.75" customHeight="1" x14ac:dyDescent="0.25">
      <c r="B23" s="120"/>
      <c r="C23" s="105" t="s">
        <v>40</v>
      </c>
      <c r="D23" s="19" t="s">
        <v>104</v>
      </c>
      <c r="E23" s="50">
        <v>0.13</v>
      </c>
      <c r="F23" s="20">
        <v>0.22</v>
      </c>
      <c r="G23" s="20">
        <v>0.12</v>
      </c>
      <c r="H23" s="20">
        <v>0.13</v>
      </c>
      <c r="I23" s="94">
        <v>0.13</v>
      </c>
      <c r="J23" s="20">
        <v>0.13</v>
      </c>
    </row>
    <row r="24" spans="2:11" ht="15.75" customHeight="1" x14ac:dyDescent="0.25">
      <c r="B24" s="121"/>
      <c r="C24" s="105" t="s">
        <v>40</v>
      </c>
      <c r="D24" s="19" t="s">
        <v>21</v>
      </c>
      <c r="E24" s="50">
        <v>0.15</v>
      </c>
      <c r="F24" s="20">
        <v>0.15</v>
      </c>
      <c r="G24" s="20">
        <f>F24</f>
        <v>0.15</v>
      </c>
      <c r="H24" s="20">
        <v>0.15</v>
      </c>
      <c r="I24" s="94">
        <v>0.15</v>
      </c>
      <c r="J24" s="20">
        <v>0.15</v>
      </c>
    </row>
    <row r="25" spans="2:11" ht="15.75" customHeight="1" x14ac:dyDescent="0.25">
      <c r="B25" s="119" t="s">
        <v>9</v>
      </c>
      <c r="C25" s="1"/>
      <c r="D25" s="15" t="s">
        <v>9</v>
      </c>
      <c r="E25" s="45" t="s">
        <v>60</v>
      </c>
      <c r="F25" s="13" t="s">
        <v>31</v>
      </c>
      <c r="G25" s="13" t="s">
        <v>109</v>
      </c>
      <c r="H25" s="13" t="s">
        <v>113</v>
      </c>
      <c r="I25" s="89" t="s">
        <v>32</v>
      </c>
      <c r="J25" s="13" t="s">
        <v>32</v>
      </c>
    </row>
    <row r="26" spans="2:11" ht="15.75" customHeight="1" x14ac:dyDescent="0.25">
      <c r="B26" s="120"/>
      <c r="C26" s="10"/>
      <c r="D26" s="17" t="s">
        <v>45</v>
      </c>
      <c r="E26" s="48">
        <v>2.2000000000000002</v>
      </c>
      <c r="F26" s="31">
        <v>3.9</v>
      </c>
      <c r="G26" s="31">
        <v>5.9</v>
      </c>
      <c r="H26" s="31">
        <v>5.9</v>
      </c>
      <c r="I26" s="31">
        <v>5.9</v>
      </c>
      <c r="J26" s="31">
        <v>5.9</v>
      </c>
    </row>
    <row r="27" spans="2:11" ht="15.75" customHeight="1" x14ac:dyDescent="0.25">
      <c r="B27" s="120"/>
      <c r="C27" s="2"/>
      <c r="D27" s="17" t="s">
        <v>14</v>
      </c>
      <c r="E27" s="55">
        <v>80</v>
      </c>
      <c r="F27" s="26">
        <v>110</v>
      </c>
      <c r="G27" s="26">
        <v>120</v>
      </c>
      <c r="H27" s="26">
        <v>120</v>
      </c>
      <c r="I27" s="26">
        <v>120</v>
      </c>
      <c r="J27" s="26">
        <v>120</v>
      </c>
    </row>
    <row r="28" spans="2:11" ht="15.75" customHeight="1" x14ac:dyDescent="0.25">
      <c r="B28" s="121"/>
      <c r="C28" s="106" t="s">
        <v>39</v>
      </c>
      <c r="D28" s="22" t="s">
        <v>15</v>
      </c>
      <c r="E28" s="54">
        <v>5.2</v>
      </c>
      <c r="F28" s="27">
        <f t="shared" ref="F28:J28" si="8">+F27*$A$2</f>
        <v>7.127879000000001</v>
      </c>
      <c r="G28" s="27">
        <f>+G27*$A$2</f>
        <v>7.7758680000000009</v>
      </c>
      <c r="H28" s="27">
        <f t="shared" si="8"/>
        <v>7.7758680000000009</v>
      </c>
      <c r="I28" s="97">
        <f t="shared" si="8"/>
        <v>7.7758680000000009</v>
      </c>
      <c r="J28" s="27">
        <f t="shared" si="8"/>
        <v>7.7758680000000009</v>
      </c>
    </row>
    <row r="29" spans="2:11" ht="15.75" customHeight="1" x14ac:dyDescent="0.25">
      <c r="E29" s="12"/>
      <c r="F29" s="12"/>
      <c r="G29" s="12"/>
      <c r="H29" s="12"/>
      <c r="I29" s="12"/>
      <c r="J29" s="14"/>
    </row>
    <row r="30" spans="2:11" ht="15.75" customHeight="1" x14ac:dyDescent="0.25">
      <c r="B30" s="7" t="s">
        <v>25</v>
      </c>
      <c r="C30" s="117" t="s">
        <v>64</v>
      </c>
      <c r="D30" s="118"/>
      <c r="E30" s="56">
        <f>E11+E18+E21+E23+E28+E24</f>
        <v>16.584583392125985</v>
      </c>
      <c r="F30" s="8">
        <f>F11+F18+F21+F23+F24+F28</f>
        <v>18.754071192125988</v>
      </c>
      <c r="G30" s="8">
        <f>G11+G18+G21+G23+G24+G28</f>
        <v>20.266492324251971</v>
      </c>
      <c r="H30" s="8">
        <f>H11+H21+H23+H24+H28</f>
        <v>21.535874381299216</v>
      </c>
      <c r="I30" s="98">
        <f>I11+I21+I23+I24+I28</f>
        <v>20.82673736929134</v>
      </c>
      <c r="J30" s="8">
        <f>J11+J21+J23+J24+J28</f>
        <v>20.034866498425203</v>
      </c>
      <c r="K30" s="84"/>
    </row>
    <row r="31" spans="2:11" ht="15.75" customHeight="1" x14ac:dyDescent="0.25">
      <c r="C31" s="122" t="s">
        <v>59</v>
      </c>
      <c r="D31" s="123"/>
      <c r="E31" s="57" t="s">
        <v>17</v>
      </c>
      <c r="F31" s="61">
        <f t="shared" ref="F31:J31" si="9">(F30-$E$30)/$E$30</f>
        <v>0.13081352414496164</v>
      </c>
      <c r="G31" s="61">
        <f t="shared" si="9"/>
        <v>0.222007924170955</v>
      </c>
      <c r="H31" s="9">
        <f t="shared" si="9"/>
        <v>0.29854780624299554</v>
      </c>
      <c r="I31" s="99">
        <f t="shared" si="9"/>
        <v>0.25578899854544679</v>
      </c>
      <c r="J31" s="9">
        <f t="shared" si="9"/>
        <v>0.2080415904771741</v>
      </c>
      <c r="K31" s="84"/>
    </row>
    <row r="32" spans="2:11" ht="15.75" customHeight="1" x14ac:dyDescent="0.25">
      <c r="B32" s="67"/>
      <c r="C32" s="117" t="s">
        <v>105</v>
      </c>
      <c r="D32" s="118"/>
      <c r="E32" s="56">
        <v>16.86</v>
      </c>
      <c r="F32" s="60">
        <v>18.489999999999998</v>
      </c>
      <c r="G32" s="60">
        <v>20.260000000000002</v>
      </c>
      <c r="H32" s="8"/>
      <c r="I32" s="98"/>
      <c r="J32" s="8"/>
    </row>
    <row r="34" spans="2:10" ht="15.75" customHeight="1" x14ac:dyDescent="0.25">
      <c r="B34" s="110" t="s">
        <v>37</v>
      </c>
      <c r="C34" s="124" t="s">
        <v>52</v>
      </c>
      <c r="D34" s="124"/>
      <c r="E34" s="58">
        <v>75</v>
      </c>
      <c r="F34" s="38">
        <v>75.5</v>
      </c>
      <c r="G34" s="38">
        <v>72.3</v>
      </c>
      <c r="H34" s="12"/>
      <c r="I34" s="12"/>
      <c r="J34" s="12"/>
    </row>
    <row r="35" spans="2:10" ht="15.75" customHeight="1" x14ac:dyDescent="0.25">
      <c r="B35" s="120"/>
      <c r="C35" s="124" t="s">
        <v>97</v>
      </c>
      <c r="D35" s="124"/>
      <c r="E35" s="58">
        <v>44.5</v>
      </c>
      <c r="F35" s="38">
        <v>48.6</v>
      </c>
      <c r="G35" s="38">
        <v>47.5</v>
      </c>
      <c r="H35" s="12"/>
      <c r="I35" s="12"/>
      <c r="J35" s="12"/>
    </row>
    <row r="36" spans="2:10" ht="15.75" customHeight="1" x14ac:dyDescent="0.25">
      <c r="B36" s="121"/>
      <c r="C36" s="124" t="s">
        <v>33</v>
      </c>
      <c r="D36" s="124"/>
      <c r="E36" s="59">
        <f>(E35-(E34/2))/E34</f>
        <v>9.3333333333333338E-2</v>
      </c>
      <c r="F36" s="65">
        <f>(F35-(F34/2))/F34</f>
        <v>0.14370860927152321</v>
      </c>
      <c r="G36" s="65">
        <f>(G35-(G34/2))/G34</f>
        <v>0.15698478561549103</v>
      </c>
      <c r="H36" s="12"/>
      <c r="I36" s="12"/>
      <c r="J36" s="12"/>
    </row>
    <row r="37" spans="2:10" ht="15.75" customHeight="1" x14ac:dyDescent="0.25">
      <c r="E37" s="12"/>
      <c r="F37" s="12"/>
      <c r="G37" s="12"/>
      <c r="H37" s="12"/>
      <c r="I37" s="12"/>
      <c r="J37" s="12"/>
    </row>
    <row r="38" spans="2:10" ht="15.75" customHeight="1" x14ac:dyDescent="0.25">
      <c r="B38" s="110" t="s">
        <v>38</v>
      </c>
      <c r="C38" s="28" t="s">
        <v>34</v>
      </c>
      <c r="D38" s="13" t="s">
        <v>110</v>
      </c>
      <c r="E38" s="66">
        <f>(E28-E24-E23-E21-E18)</f>
        <v>4.2016087999999998</v>
      </c>
      <c r="F38" s="62">
        <f t="shared" ref="F38:J38" si="10">(F28-F24-F23-F21)</f>
        <v>6.4878790000000013</v>
      </c>
      <c r="G38" s="62">
        <f t="shared" si="10"/>
        <v>7.235868</v>
      </c>
      <c r="H38" s="34">
        <f t="shared" si="10"/>
        <v>6.9058680000000008</v>
      </c>
      <c r="I38" s="34">
        <f t="shared" si="10"/>
        <v>6.9658680000000004</v>
      </c>
      <c r="J38" s="34">
        <f t="shared" si="10"/>
        <v>7.0158680000000011</v>
      </c>
    </row>
    <row r="39" spans="2:10" ht="15.75" customHeight="1" x14ac:dyDescent="0.25">
      <c r="B39" s="111"/>
      <c r="C39" s="29" t="s">
        <v>35</v>
      </c>
      <c r="D39" s="14" t="s">
        <v>44</v>
      </c>
      <c r="E39" s="48">
        <f>2*(E18+E21+E23+E24+E28+E11)</f>
        <v>33.169166784251971</v>
      </c>
      <c r="F39" s="63">
        <f t="shared" ref="F39:J39" si="11">2*(F21+F23+F24+F28+F11)</f>
        <v>36.308142384251973</v>
      </c>
      <c r="G39" s="63">
        <f t="shared" si="11"/>
        <v>39.332984648503945</v>
      </c>
      <c r="H39" s="35">
        <f t="shared" si="11"/>
        <v>43.071748762598432</v>
      </c>
      <c r="I39" s="35">
        <f t="shared" si="11"/>
        <v>41.65347473858268</v>
      </c>
      <c r="J39" s="35">
        <f t="shared" si="11"/>
        <v>40.069732996850398</v>
      </c>
    </row>
    <row r="40" spans="2:10" ht="15.75" customHeight="1" x14ac:dyDescent="0.25">
      <c r="B40" s="111"/>
      <c r="C40" s="30" t="s">
        <v>43</v>
      </c>
      <c r="D40" s="24" t="s">
        <v>33</v>
      </c>
      <c r="E40" s="59">
        <f t="shared" ref="E40:J40" si="12">+E38/E39</f>
        <v>0.12667212376268783</v>
      </c>
      <c r="F40" s="64">
        <f t="shared" si="12"/>
        <v>0.17868936756219195</v>
      </c>
      <c r="G40" s="64">
        <f t="shared" ref="G40" si="13">+G38/G39</f>
        <v>0.18396437658272702</v>
      </c>
      <c r="H40" s="36">
        <f>+H38/H39</f>
        <v>0.1603340518645657</v>
      </c>
      <c r="I40" s="36">
        <f t="shared" si="12"/>
        <v>0.16723377926374225</v>
      </c>
      <c r="J40" s="36">
        <f t="shared" si="12"/>
        <v>0.17509145869655457</v>
      </c>
    </row>
    <row r="41" spans="2:10" ht="15.75" customHeight="1" x14ac:dyDescent="0.25">
      <c r="B41" s="111"/>
      <c r="C41" s="115" t="s">
        <v>50</v>
      </c>
      <c r="D41" s="116"/>
      <c r="E41" s="59" t="s">
        <v>17</v>
      </c>
      <c r="F41" s="64">
        <f>+F40-$E$40</f>
        <v>5.201724379950412E-2</v>
      </c>
      <c r="G41" s="64">
        <f>+G40-$E$40</f>
        <v>5.7292252820039191E-2</v>
      </c>
      <c r="H41" s="36">
        <f>+H40-$E$40</f>
        <v>3.3661928101877875E-2</v>
      </c>
      <c r="I41" s="36">
        <f t="shared" ref="I41:J41" si="14">+I40-$E$40</f>
        <v>4.0561655501054422E-2</v>
      </c>
      <c r="J41" s="36">
        <f t="shared" si="14"/>
        <v>4.8419334933866742E-2</v>
      </c>
    </row>
    <row r="42" spans="2:10" ht="15.75" customHeight="1" x14ac:dyDescent="0.25">
      <c r="B42" s="111"/>
      <c r="C42" s="113" t="s">
        <v>53</v>
      </c>
      <c r="D42" s="114"/>
      <c r="E42" s="58">
        <f>+E34*(0.5+E40)</f>
        <v>47.000409282201581</v>
      </c>
      <c r="F42" s="38">
        <f t="shared" ref="F42" si="15">+F34*(0.5+F40)</f>
        <v>51.241047250945485</v>
      </c>
      <c r="G42" s="38">
        <f t="shared" ref="G42" si="16">+G34*(0.5+G40)</f>
        <v>49.450624426931164</v>
      </c>
      <c r="H42" s="38">
        <f>+$E$34*(0.5+H40)</f>
        <v>49.525053889842432</v>
      </c>
      <c r="I42" s="38">
        <f>+$E$34*(0.5+I40)</f>
        <v>50.042533444780673</v>
      </c>
      <c r="J42" s="38">
        <f>+$E$34*(0.5+J40)</f>
        <v>50.631859402241595</v>
      </c>
    </row>
    <row r="43" spans="2:10" ht="15.75" customHeight="1" x14ac:dyDescent="0.25">
      <c r="B43" s="112"/>
      <c r="C43" s="113" t="s">
        <v>54</v>
      </c>
      <c r="D43" s="114"/>
      <c r="E43" s="37">
        <f>E42-E35</f>
        <v>2.5004092822015807</v>
      </c>
      <c r="F43" s="38">
        <f t="shared" ref="F43" si="17">F42-F35</f>
        <v>2.6410472509454834</v>
      </c>
      <c r="G43" s="38">
        <f t="shared" ref="G43" si="18">G42-G35</f>
        <v>1.9506244269311637</v>
      </c>
      <c r="H43" s="12"/>
      <c r="I43" s="12"/>
      <c r="J43" s="12"/>
    </row>
    <row r="45" spans="2:10" x14ac:dyDescent="0.25">
      <c r="E45" s="68"/>
      <c r="F45" s="68"/>
      <c r="G45" s="68"/>
    </row>
  </sheetData>
  <dataConsolidate/>
  <mergeCells count="15">
    <mergeCell ref="B38:B43"/>
    <mergeCell ref="C43:D43"/>
    <mergeCell ref="C41:D41"/>
    <mergeCell ref="C30:D30"/>
    <mergeCell ref="B2:B15"/>
    <mergeCell ref="B16:B21"/>
    <mergeCell ref="B25:B28"/>
    <mergeCell ref="B34:B36"/>
    <mergeCell ref="B22:B24"/>
    <mergeCell ref="C31:D31"/>
    <mergeCell ref="C34:D34"/>
    <mergeCell ref="C35:D35"/>
    <mergeCell ref="C36:D36"/>
    <mergeCell ref="C42:D42"/>
    <mergeCell ref="C32:D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showGridLines="0" zoomScale="145" zoomScaleNormal="145" workbookViewId="0">
      <selection activeCell="G11" sqref="G11"/>
    </sheetView>
  </sheetViews>
  <sheetFormatPr baseColWidth="10" defaultRowHeight="15" x14ac:dyDescent="0.25"/>
  <cols>
    <col min="1" max="1" width="2.7109375" style="70" customWidth="1"/>
    <col min="2" max="2" width="9.42578125" style="70" customWidth="1"/>
    <col min="3" max="3" width="3.42578125" style="70" bestFit="1" customWidth="1"/>
    <col min="4" max="4" width="35" style="70" customWidth="1"/>
    <col min="5" max="5" width="14.5703125" style="70" customWidth="1"/>
    <col min="6" max="6" width="7.28515625" style="70" bestFit="1" customWidth="1"/>
    <col min="7" max="7" width="7.28515625" style="70" customWidth="1"/>
    <col min="8" max="8" width="6.28515625" style="70" bestFit="1" customWidth="1"/>
    <col min="9" max="9" width="9.85546875" style="70" customWidth="1"/>
    <col min="10" max="10" width="4.140625" style="70" customWidth="1"/>
    <col min="11" max="256" width="11.42578125" style="70"/>
    <col min="257" max="257" width="2.7109375" style="70" customWidth="1"/>
    <col min="258" max="258" width="9.42578125" style="70" customWidth="1"/>
    <col min="259" max="259" width="4" style="70" customWidth="1"/>
    <col min="260" max="260" width="26.28515625" style="70" customWidth="1"/>
    <col min="261" max="261" width="14.5703125" style="70" customWidth="1"/>
    <col min="262" max="262" width="10.28515625" style="70" customWidth="1"/>
    <col min="263" max="263" width="7.28515625" style="70" customWidth="1"/>
    <col min="264" max="264" width="7" style="70" customWidth="1"/>
    <col min="265" max="265" width="9.85546875" style="70" customWidth="1"/>
    <col min="266" max="266" width="4.140625" style="70" customWidth="1"/>
    <col min="267" max="512" width="11.42578125" style="70"/>
    <col min="513" max="513" width="2.7109375" style="70" customWidth="1"/>
    <col min="514" max="514" width="9.42578125" style="70" customWidth="1"/>
    <col min="515" max="515" width="4" style="70" customWidth="1"/>
    <col min="516" max="516" width="26.28515625" style="70" customWidth="1"/>
    <col min="517" max="517" width="14.5703125" style="70" customWidth="1"/>
    <col min="518" max="518" width="10.28515625" style="70" customWidth="1"/>
    <col min="519" max="519" width="7.28515625" style="70" customWidth="1"/>
    <col min="520" max="520" width="7" style="70" customWidth="1"/>
    <col min="521" max="521" width="9.85546875" style="70" customWidth="1"/>
    <col min="522" max="522" width="4.140625" style="70" customWidth="1"/>
    <col min="523" max="768" width="11.42578125" style="70"/>
    <col min="769" max="769" width="2.7109375" style="70" customWidth="1"/>
    <col min="770" max="770" width="9.42578125" style="70" customWidth="1"/>
    <col min="771" max="771" width="4" style="70" customWidth="1"/>
    <col min="772" max="772" width="26.28515625" style="70" customWidth="1"/>
    <col min="773" max="773" width="14.5703125" style="70" customWidth="1"/>
    <col min="774" max="774" width="10.28515625" style="70" customWidth="1"/>
    <col min="775" max="775" width="7.28515625" style="70" customWidth="1"/>
    <col min="776" max="776" width="7" style="70" customWidth="1"/>
    <col min="777" max="777" width="9.85546875" style="70" customWidth="1"/>
    <col min="778" max="778" width="4.140625" style="70" customWidth="1"/>
    <col min="779" max="1024" width="11.42578125" style="70"/>
    <col min="1025" max="1025" width="2.7109375" style="70" customWidth="1"/>
    <col min="1026" max="1026" width="9.42578125" style="70" customWidth="1"/>
    <col min="1027" max="1027" width="4" style="70" customWidth="1"/>
    <col min="1028" max="1028" width="26.28515625" style="70" customWidth="1"/>
    <col min="1029" max="1029" width="14.5703125" style="70" customWidth="1"/>
    <col min="1030" max="1030" width="10.28515625" style="70" customWidth="1"/>
    <col min="1031" max="1031" width="7.28515625" style="70" customWidth="1"/>
    <col min="1032" max="1032" width="7" style="70" customWidth="1"/>
    <col min="1033" max="1033" width="9.85546875" style="70" customWidth="1"/>
    <col min="1034" max="1034" width="4.140625" style="70" customWidth="1"/>
    <col min="1035" max="1280" width="11.42578125" style="70"/>
    <col min="1281" max="1281" width="2.7109375" style="70" customWidth="1"/>
    <col min="1282" max="1282" width="9.42578125" style="70" customWidth="1"/>
    <col min="1283" max="1283" width="4" style="70" customWidth="1"/>
    <col min="1284" max="1284" width="26.28515625" style="70" customWidth="1"/>
    <col min="1285" max="1285" width="14.5703125" style="70" customWidth="1"/>
    <col min="1286" max="1286" width="10.28515625" style="70" customWidth="1"/>
    <col min="1287" max="1287" width="7.28515625" style="70" customWidth="1"/>
    <col min="1288" max="1288" width="7" style="70" customWidth="1"/>
    <col min="1289" max="1289" width="9.85546875" style="70" customWidth="1"/>
    <col min="1290" max="1290" width="4.140625" style="70" customWidth="1"/>
    <col min="1291" max="1536" width="11.42578125" style="70"/>
    <col min="1537" max="1537" width="2.7109375" style="70" customWidth="1"/>
    <col min="1538" max="1538" width="9.42578125" style="70" customWidth="1"/>
    <col min="1539" max="1539" width="4" style="70" customWidth="1"/>
    <col min="1540" max="1540" width="26.28515625" style="70" customWidth="1"/>
    <col min="1541" max="1541" width="14.5703125" style="70" customWidth="1"/>
    <col min="1542" max="1542" width="10.28515625" style="70" customWidth="1"/>
    <col min="1543" max="1543" width="7.28515625" style="70" customWidth="1"/>
    <col min="1544" max="1544" width="7" style="70" customWidth="1"/>
    <col min="1545" max="1545" width="9.85546875" style="70" customWidth="1"/>
    <col min="1546" max="1546" width="4.140625" style="70" customWidth="1"/>
    <col min="1547" max="1792" width="11.42578125" style="70"/>
    <col min="1793" max="1793" width="2.7109375" style="70" customWidth="1"/>
    <col min="1794" max="1794" width="9.42578125" style="70" customWidth="1"/>
    <col min="1795" max="1795" width="4" style="70" customWidth="1"/>
    <col min="1796" max="1796" width="26.28515625" style="70" customWidth="1"/>
    <col min="1797" max="1797" width="14.5703125" style="70" customWidth="1"/>
    <col min="1798" max="1798" width="10.28515625" style="70" customWidth="1"/>
    <col min="1799" max="1799" width="7.28515625" style="70" customWidth="1"/>
    <col min="1800" max="1800" width="7" style="70" customWidth="1"/>
    <col min="1801" max="1801" width="9.85546875" style="70" customWidth="1"/>
    <col min="1802" max="1802" width="4.140625" style="70" customWidth="1"/>
    <col min="1803" max="2048" width="11.42578125" style="70"/>
    <col min="2049" max="2049" width="2.7109375" style="70" customWidth="1"/>
    <col min="2050" max="2050" width="9.42578125" style="70" customWidth="1"/>
    <col min="2051" max="2051" width="4" style="70" customWidth="1"/>
    <col min="2052" max="2052" width="26.28515625" style="70" customWidth="1"/>
    <col min="2053" max="2053" width="14.5703125" style="70" customWidth="1"/>
    <col min="2054" max="2054" width="10.28515625" style="70" customWidth="1"/>
    <col min="2055" max="2055" width="7.28515625" style="70" customWidth="1"/>
    <col min="2056" max="2056" width="7" style="70" customWidth="1"/>
    <col min="2057" max="2057" width="9.85546875" style="70" customWidth="1"/>
    <col min="2058" max="2058" width="4.140625" style="70" customWidth="1"/>
    <col min="2059" max="2304" width="11.42578125" style="70"/>
    <col min="2305" max="2305" width="2.7109375" style="70" customWidth="1"/>
    <col min="2306" max="2306" width="9.42578125" style="70" customWidth="1"/>
    <col min="2307" max="2307" width="4" style="70" customWidth="1"/>
    <col min="2308" max="2308" width="26.28515625" style="70" customWidth="1"/>
    <col min="2309" max="2309" width="14.5703125" style="70" customWidth="1"/>
    <col min="2310" max="2310" width="10.28515625" style="70" customWidth="1"/>
    <col min="2311" max="2311" width="7.28515625" style="70" customWidth="1"/>
    <col min="2312" max="2312" width="7" style="70" customWidth="1"/>
    <col min="2313" max="2313" width="9.85546875" style="70" customWidth="1"/>
    <col min="2314" max="2314" width="4.140625" style="70" customWidth="1"/>
    <col min="2315" max="2560" width="11.42578125" style="70"/>
    <col min="2561" max="2561" width="2.7109375" style="70" customWidth="1"/>
    <col min="2562" max="2562" width="9.42578125" style="70" customWidth="1"/>
    <col min="2563" max="2563" width="4" style="70" customWidth="1"/>
    <col min="2564" max="2564" width="26.28515625" style="70" customWidth="1"/>
    <col min="2565" max="2565" width="14.5703125" style="70" customWidth="1"/>
    <col min="2566" max="2566" width="10.28515625" style="70" customWidth="1"/>
    <col min="2567" max="2567" width="7.28515625" style="70" customWidth="1"/>
    <col min="2568" max="2568" width="7" style="70" customWidth="1"/>
    <col min="2569" max="2569" width="9.85546875" style="70" customWidth="1"/>
    <col min="2570" max="2570" width="4.140625" style="70" customWidth="1"/>
    <col min="2571" max="2816" width="11.42578125" style="70"/>
    <col min="2817" max="2817" width="2.7109375" style="70" customWidth="1"/>
    <col min="2818" max="2818" width="9.42578125" style="70" customWidth="1"/>
    <col min="2819" max="2819" width="4" style="70" customWidth="1"/>
    <col min="2820" max="2820" width="26.28515625" style="70" customWidth="1"/>
    <col min="2821" max="2821" width="14.5703125" style="70" customWidth="1"/>
    <col min="2822" max="2822" width="10.28515625" style="70" customWidth="1"/>
    <col min="2823" max="2823" width="7.28515625" style="70" customWidth="1"/>
    <col min="2824" max="2824" width="7" style="70" customWidth="1"/>
    <col min="2825" max="2825" width="9.85546875" style="70" customWidth="1"/>
    <col min="2826" max="2826" width="4.140625" style="70" customWidth="1"/>
    <col min="2827" max="3072" width="11.42578125" style="70"/>
    <col min="3073" max="3073" width="2.7109375" style="70" customWidth="1"/>
    <col min="3074" max="3074" width="9.42578125" style="70" customWidth="1"/>
    <col min="3075" max="3075" width="4" style="70" customWidth="1"/>
    <col min="3076" max="3076" width="26.28515625" style="70" customWidth="1"/>
    <col min="3077" max="3077" width="14.5703125" style="70" customWidth="1"/>
    <col min="3078" max="3078" width="10.28515625" style="70" customWidth="1"/>
    <col min="3079" max="3079" width="7.28515625" style="70" customWidth="1"/>
    <col min="3080" max="3080" width="7" style="70" customWidth="1"/>
    <col min="3081" max="3081" width="9.85546875" style="70" customWidth="1"/>
    <col min="3082" max="3082" width="4.140625" style="70" customWidth="1"/>
    <col min="3083" max="3328" width="11.42578125" style="70"/>
    <col min="3329" max="3329" width="2.7109375" style="70" customWidth="1"/>
    <col min="3330" max="3330" width="9.42578125" style="70" customWidth="1"/>
    <col min="3331" max="3331" width="4" style="70" customWidth="1"/>
    <col min="3332" max="3332" width="26.28515625" style="70" customWidth="1"/>
    <col min="3333" max="3333" width="14.5703125" style="70" customWidth="1"/>
    <col min="3334" max="3334" width="10.28515625" style="70" customWidth="1"/>
    <col min="3335" max="3335" width="7.28515625" style="70" customWidth="1"/>
    <col min="3336" max="3336" width="7" style="70" customWidth="1"/>
    <col min="3337" max="3337" width="9.85546875" style="70" customWidth="1"/>
    <col min="3338" max="3338" width="4.140625" style="70" customWidth="1"/>
    <col min="3339" max="3584" width="11.42578125" style="70"/>
    <col min="3585" max="3585" width="2.7109375" style="70" customWidth="1"/>
    <col min="3586" max="3586" width="9.42578125" style="70" customWidth="1"/>
    <col min="3587" max="3587" width="4" style="70" customWidth="1"/>
    <col min="3588" max="3588" width="26.28515625" style="70" customWidth="1"/>
    <col min="3589" max="3589" width="14.5703125" style="70" customWidth="1"/>
    <col min="3590" max="3590" width="10.28515625" style="70" customWidth="1"/>
    <col min="3591" max="3591" width="7.28515625" style="70" customWidth="1"/>
    <col min="3592" max="3592" width="7" style="70" customWidth="1"/>
    <col min="3593" max="3593" width="9.85546875" style="70" customWidth="1"/>
    <col min="3594" max="3594" width="4.140625" style="70" customWidth="1"/>
    <col min="3595" max="3840" width="11.42578125" style="70"/>
    <col min="3841" max="3841" width="2.7109375" style="70" customWidth="1"/>
    <col min="3842" max="3842" width="9.42578125" style="70" customWidth="1"/>
    <col min="3843" max="3843" width="4" style="70" customWidth="1"/>
    <col min="3844" max="3844" width="26.28515625" style="70" customWidth="1"/>
    <col min="3845" max="3845" width="14.5703125" style="70" customWidth="1"/>
    <col min="3846" max="3846" width="10.28515625" style="70" customWidth="1"/>
    <col min="3847" max="3847" width="7.28515625" style="70" customWidth="1"/>
    <col min="3848" max="3848" width="7" style="70" customWidth="1"/>
    <col min="3849" max="3849" width="9.85546875" style="70" customWidth="1"/>
    <col min="3850" max="3850" width="4.140625" style="70" customWidth="1"/>
    <col min="3851" max="4096" width="11.42578125" style="70"/>
    <col min="4097" max="4097" width="2.7109375" style="70" customWidth="1"/>
    <col min="4098" max="4098" width="9.42578125" style="70" customWidth="1"/>
    <col min="4099" max="4099" width="4" style="70" customWidth="1"/>
    <col min="4100" max="4100" width="26.28515625" style="70" customWidth="1"/>
    <col min="4101" max="4101" width="14.5703125" style="70" customWidth="1"/>
    <col min="4102" max="4102" width="10.28515625" style="70" customWidth="1"/>
    <col min="4103" max="4103" width="7.28515625" style="70" customWidth="1"/>
    <col min="4104" max="4104" width="7" style="70" customWidth="1"/>
    <col min="4105" max="4105" width="9.85546875" style="70" customWidth="1"/>
    <col min="4106" max="4106" width="4.140625" style="70" customWidth="1"/>
    <col min="4107" max="4352" width="11.42578125" style="70"/>
    <col min="4353" max="4353" width="2.7109375" style="70" customWidth="1"/>
    <col min="4354" max="4354" width="9.42578125" style="70" customWidth="1"/>
    <col min="4355" max="4355" width="4" style="70" customWidth="1"/>
    <col min="4356" max="4356" width="26.28515625" style="70" customWidth="1"/>
    <col min="4357" max="4357" width="14.5703125" style="70" customWidth="1"/>
    <col min="4358" max="4358" width="10.28515625" style="70" customWidth="1"/>
    <col min="4359" max="4359" width="7.28515625" style="70" customWidth="1"/>
    <col min="4360" max="4360" width="7" style="70" customWidth="1"/>
    <col min="4361" max="4361" width="9.85546875" style="70" customWidth="1"/>
    <col min="4362" max="4362" width="4.140625" style="70" customWidth="1"/>
    <col min="4363" max="4608" width="11.42578125" style="70"/>
    <col min="4609" max="4609" width="2.7109375" style="70" customWidth="1"/>
    <col min="4610" max="4610" width="9.42578125" style="70" customWidth="1"/>
    <col min="4611" max="4611" width="4" style="70" customWidth="1"/>
    <col min="4612" max="4612" width="26.28515625" style="70" customWidth="1"/>
    <col min="4613" max="4613" width="14.5703125" style="70" customWidth="1"/>
    <col min="4614" max="4614" width="10.28515625" style="70" customWidth="1"/>
    <col min="4615" max="4615" width="7.28515625" style="70" customWidth="1"/>
    <col min="4616" max="4616" width="7" style="70" customWidth="1"/>
    <col min="4617" max="4617" width="9.85546875" style="70" customWidth="1"/>
    <col min="4618" max="4618" width="4.140625" style="70" customWidth="1"/>
    <col min="4619" max="4864" width="11.42578125" style="70"/>
    <col min="4865" max="4865" width="2.7109375" style="70" customWidth="1"/>
    <col min="4866" max="4866" width="9.42578125" style="70" customWidth="1"/>
    <col min="4867" max="4867" width="4" style="70" customWidth="1"/>
    <col min="4868" max="4868" width="26.28515625" style="70" customWidth="1"/>
    <col min="4869" max="4869" width="14.5703125" style="70" customWidth="1"/>
    <col min="4870" max="4870" width="10.28515625" style="70" customWidth="1"/>
    <col min="4871" max="4871" width="7.28515625" style="70" customWidth="1"/>
    <col min="4872" max="4872" width="7" style="70" customWidth="1"/>
    <col min="4873" max="4873" width="9.85546875" style="70" customWidth="1"/>
    <col min="4874" max="4874" width="4.140625" style="70" customWidth="1"/>
    <col min="4875" max="5120" width="11.42578125" style="70"/>
    <col min="5121" max="5121" width="2.7109375" style="70" customWidth="1"/>
    <col min="5122" max="5122" width="9.42578125" style="70" customWidth="1"/>
    <col min="5123" max="5123" width="4" style="70" customWidth="1"/>
    <col min="5124" max="5124" width="26.28515625" style="70" customWidth="1"/>
    <col min="5125" max="5125" width="14.5703125" style="70" customWidth="1"/>
    <col min="5126" max="5126" width="10.28515625" style="70" customWidth="1"/>
    <col min="5127" max="5127" width="7.28515625" style="70" customWidth="1"/>
    <col min="5128" max="5128" width="7" style="70" customWidth="1"/>
    <col min="5129" max="5129" width="9.85546875" style="70" customWidth="1"/>
    <col min="5130" max="5130" width="4.140625" style="70" customWidth="1"/>
    <col min="5131" max="5376" width="11.42578125" style="70"/>
    <col min="5377" max="5377" width="2.7109375" style="70" customWidth="1"/>
    <col min="5378" max="5378" width="9.42578125" style="70" customWidth="1"/>
    <col min="5379" max="5379" width="4" style="70" customWidth="1"/>
    <col min="5380" max="5380" width="26.28515625" style="70" customWidth="1"/>
    <col min="5381" max="5381" width="14.5703125" style="70" customWidth="1"/>
    <col min="5382" max="5382" width="10.28515625" style="70" customWidth="1"/>
    <col min="5383" max="5383" width="7.28515625" style="70" customWidth="1"/>
    <col min="5384" max="5384" width="7" style="70" customWidth="1"/>
    <col min="5385" max="5385" width="9.85546875" style="70" customWidth="1"/>
    <col min="5386" max="5386" width="4.140625" style="70" customWidth="1"/>
    <col min="5387" max="5632" width="11.42578125" style="70"/>
    <col min="5633" max="5633" width="2.7109375" style="70" customWidth="1"/>
    <col min="5634" max="5634" width="9.42578125" style="70" customWidth="1"/>
    <col min="5635" max="5635" width="4" style="70" customWidth="1"/>
    <col min="5636" max="5636" width="26.28515625" style="70" customWidth="1"/>
    <col min="5637" max="5637" width="14.5703125" style="70" customWidth="1"/>
    <col min="5638" max="5638" width="10.28515625" style="70" customWidth="1"/>
    <col min="5639" max="5639" width="7.28515625" style="70" customWidth="1"/>
    <col min="5640" max="5640" width="7" style="70" customWidth="1"/>
    <col min="5641" max="5641" width="9.85546875" style="70" customWidth="1"/>
    <col min="5642" max="5642" width="4.140625" style="70" customWidth="1"/>
    <col min="5643" max="5888" width="11.42578125" style="70"/>
    <col min="5889" max="5889" width="2.7109375" style="70" customWidth="1"/>
    <col min="5890" max="5890" width="9.42578125" style="70" customWidth="1"/>
    <col min="5891" max="5891" width="4" style="70" customWidth="1"/>
    <col min="5892" max="5892" width="26.28515625" style="70" customWidth="1"/>
    <col min="5893" max="5893" width="14.5703125" style="70" customWidth="1"/>
    <col min="5894" max="5894" width="10.28515625" style="70" customWidth="1"/>
    <col min="5895" max="5895" width="7.28515625" style="70" customWidth="1"/>
    <col min="5896" max="5896" width="7" style="70" customWidth="1"/>
    <col min="5897" max="5897" width="9.85546875" style="70" customWidth="1"/>
    <col min="5898" max="5898" width="4.140625" style="70" customWidth="1"/>
    <col min="5899" max="6144" width="11.42578125" style="70"/>
    <col min="6145" max="6145" width="2.7109375" style="70" customWidth="1"/>
    <col min="6146" max="6146" width="9.42578125" style="70" customWidth="1"/>
    <col min="6147" max="6147" width="4" style="70" customWidth="1"/>
    <col min="6148" max="6148" width="26.28515625" style="70" customWidth="1"/>
    <col min="6149" max="6149" width="14.5703125" style="70" customWidth="1"/>
    <col min="6150" max="6150" width="10.28515625" style="70" customWidth="1"/>
    <col min="6151" max="6151" width="7.28515625" style="70" customWidth="1"/>
    <col min="6152" max="6152" width="7" style="70" customWidth="1"/>
    <col min="6153" max="6153" width="9.85546875" style="70" customWidth="1"/>
    <col min="6154" max="6154" width="4.140625" style="70" customWidth="1"/>
    <col min="6155" max="6400" width="11.42578125" style="70"/>
    <col min="6401" max="6401" width="2.7109375" style="70" customWidth="1"/>
    <col min="6402" max="6402" width="9.42578125" style="70" customWidth="1"/>
    <col min="6403" max="6403" width="4" style="70" customWidth="1"/>
    <col min="6404" max="6404" width="26.28515625" style="70" customWidth="1"/>
    <col min="6405" max="6405" width="14.5703125" style="70" customWidth="1"/>
    <col min="6406" max="6406" width="10.28515625" style="70" customWidth="1"/>
    <col min="6407" max="6407" width="7.28515625" style="70" customWidth="1"/>
    <col min="6408" max="6408" width="7" style="70" customWidth="1"/>
    <col min="6409" max="6409" width="9.85546875" style="70" customWidth="1"/>
    <col min="6410" max="6410" width="4.140625" style="70" customWidth="1"/>
    <col min="6411" max="6656" width="11.42578125" style="70"/>
    <col min="6657" max="6657" width="2.7109375" style="70" customWidth="1"/>
    <col min="6658" max="6658" width="9.42578125" style="70" customWidth="1"/>
    <col min="6659" max="6659" width="4" style="70" customWidth="1"/>
    <col min="6660" max="6660" width="26.28515625" style="70" customWidth="1"/>
    <col min="6661" max="6661" width="14.5703125" style="70" customWidth="1"/>
    <col min="6662" max="6662" width="10.28515625" style="70" customWidth="1"/>
    <col min="6663" max="6663" width="7.28515625" style="70" customWidth="1"/>
    <col min="6664" max="6664" width="7" style="70" customWidth="1"/>
    <col min="6665" max="6665" width="9.85546875" style="70" customWidth="1"/>
    <col min="6666" max="6666" width="4.140625" style="70" customWidth="1"/>
    <col min="6667" max="6912" width="11.42578125" style="70"/>
    <col min="6913" max="6913" width="2.7109375" style="70" customWidth="1"/>
    <col min="6914" max="6914" width="9.42578125" style="70" customWidth="1"/>
    <col min="6915" max="6915" width="4" style="70" customWidth="1"/>
    <col min="6916" max="6916" width="26.28515625" style="70" customWidth="1"/>
    <col min="6917" max="6917" width="14.5703125" style="70" customWidth="1"/>
    <col min="6918" max="6918" width="10.28515625" style="70" customWidth="1"/>
    <col min="6919" max="6919" width="7.28515625" style="70" customWidth="1"/>
    <col min="6920" max="6920" width="7" style="70" customWidth="1"/>
    <col min="6921" max="6921" width="9.85546875" style="70" customWidth="1"/>
    <col min="6922" max="6922" width="4.140625" style="70" customWidth="1"/>
    <col min="6923" max="7168" width="11.42578125" style="70"/>
    <col min="7169" max="7169" width="2.7109375" style="70" customWidth="1"/>
    <col min="7170" max="7170" width="9.42578125" style="70" customWidth="1"/>
    <col min="7171" max="7171" width="4" style="70" customWidth="1"/>
    <col min="7172" max="7172" width="26.28515625" style="70" customWidth="1"/>
    <col min="7173" max="7173" width="14.5703125" style="70" customWidth="1"/>
    <col min="7174" max="7174" width="10.28515625" style="70" customWidth="1"/>
    <col min="7175" max="7175" width="7.28515625" style="70" customWidth="1"/>
    <col min="7176" max="7176" width="7" style="70" customWidth="1"/>
    <col min="7177" max="7177" width="9.85546875" style="70" customWidth="1"/>
    <col min="7178" max="7178" width="4.140625" style="70" customWidth="1"/>
    <col min="7179" max="7424" width="11.42578125" style="70"/>
    <col min="7425" max="7425" width="2.7109375" style="70" customWidth="1"/>
    <col min="7426" max="7426" width="9.42578125" style="70" customWidth="1"/>
    <col min="7427" max="7427" width="4" style="70" customWidth="1"/>
    <col min="7428" max="7428" width="26.28515625" style="70" customWidth="1"/>
    <col min="7429" max="7429" width="14.5703125" style="70" customWidth="1"/>
    <col min="7430" max="7430" width="10.28515625" style="70" customWidth="1"/>
    <col min="7431" max="7431" width="7.28515625" style="70" customWidth="1"/>
    <col min="7432" max="7432" width="7" style="70" customWidth="1"/>
    <col min="7433" max="7433" width="9.85546875" style="70" customWidth="1"/>
    <col min="7434" max="7434" width="4.140625" style="70" customWidth="1"/>
    <col min="7435" max="7680" width="11.42578125" style="70"/>
    <col min="7681" max="7681" width="2.7109375" style="70" customWidth="1"/>
    <col min="7682" max="7682" width="9.42578125" style="70" customWidth="1"/>
    <col min="7683" max="7683" width="4" style="70" customWidth="1"/>
    <col min="7684" max="7684" width="26.28515625" style="70" customWidth="1"/>
    <col min="7685" max="7685" width="14.5703125" style="70" customWidth="1"/>
    <col min="7686" max="7686" width="10.28515625" style="70" customWidth="1"/>
    <col min="7687" max="7687" width="7.28515625" style="70" customWidth="1"/>
    <col min="7688" max="7688" width="7" style="70" customWidth="1"/>
    <col min="7689" max="7689" width="9.85546875" style="70" customWidth="1"/>
    <col min="7690" max="7690" width="4.140625" style="70" customWidth="1"/>
    <col min="7691" max="7936" width="11.42578125" style="70"/>
    <col min="7937" max="7937" width="2.7109375" style="70" customWidth="1"/>
    <col min="7938" max="7938" width="9.42578125" style="70" customWidth="1"/>
    <col min="7939" max="7939" width="4" style="70" customWidth="1"/>
    <col min="7940" max="7940" width="26.28515625" style="70" customWidth="1"/>
    <col min="7941" max="7941" width="14.5703125" style="70" customWidth="1"/>
    <col min="7942" max="7942" width="10.28515625" style="70" customWidth="1"/>
    <col min="7943" max="7943" width="7.28515625" style="70" customWidth="1"/>
    <col min="7944" max="7944" width="7" style="70" customWidth="1"/>
    <col min="7945" max="7945" width="9.85546875" style="70" customWidth="1"/>
    <col min="7946" max="7946" width="4.140625" style="70" customWidth="1"/>
    <col min="7947" max="8192" width="11.42578125" style="70"/>
    <col min="8193" max="8193" width="2.7109375" style="70" customWidth="1"/>
    <col min="8194" max="8194" width="9.42578125" style="70" customWidth="1"/>
    <col min="8195" max="8195" width="4" style="70" customWidth="1"/>
    <col min="8196" max="8196" width="26.28515625" style="70" customWidth="1"/>
    <col min="8197" max="8197" width="14.5703125" style="70" customWidth="1"/>
    <col min="8198" max="8198" width="10.28515625" style="70" customWidth="1"/>
    <col min="8199" max="8199" width="7.28515625" style="70" customWidth="1"/>
    <col min="8200" max="8200" width="7" style="70" customWidth="1"/>
    <col min="8201" max="8201" width="9.85546875" style="70" customWidth="1"/>
    <col min="8202" max="8202" width="4.140625" style="70" customWidth="1"/>
    <col min="8203" max="8448" width="11.42578125" style="70"/>
    <col min="8449" max="8449" width="2.7109375" style="70" customWidth="1"/>
    <col min="8450" max="8450" width="9.42578125" style="70" customWidth="1"/>
    <col min="8451" max="8451" width="4" style="70" customWidth="1"/>
    <col min="8452" max="8452" width="26.28515625" style="70" customWidth="1"/>
    <col min="8453" max="8453" width="14.5703125" style="70" customWidth="1"/>
    <col min="8454" max="8454" width="10.28515625" style="70" customWidth="1"/>
    <col min="8455" max="8455" width="7.28515625" style="70" customWidth="1"/>
    <col min="8456" max="8456" width="7" style="70" customWidth="1"/>
    <col min="8457" max="8457" width="9.85546875" style="70" customWidth="1"/>
    <col min="8458" max="8458" width="4.140625" style="70" customWidth="1"/>
    <col min="8459" max="8704" width="11.42578125" style="70"/>
    <col min="8705" max="8705" width="2.7109375" style="70" customWidth="1"/>
    <col min="8706" max="8706" width="9.42578125" style="70" customWidth="1"/>
    <col min="8707" max="8707" width="4" style="70" customWidth="1"/>
    <col min="8708" max="8708" width="26.28515625" style="70" customWidth="1"/>
    <col min="8709" max="8709" width="14.5703125" style="70" customWidth="1"/>
    <col min="8710" max="8710" width="10.28515625" style="70" customWidth="1"/>
    <col min="8711" max="8711" width="7.28515625" style="70" customWidth="1"/>
    <col min="8712" max="8712" width="7" style="70" customWidth="1"/>
    <col min="8713" max="8713" width="9.85546875" style="70" customWidth="1"/>
    <col min="8714" max="8714" width="4.140625" style="70" customWidth="1"/>
    <col min="8715" max="8960" width="11.42578125" style="70"/>
    <col min="8961" max="8961" width="2.7109375" style="70" customWidth="1"/>
    <col min="8962" max="8962" width="9.42578125" style="70" customWidth="1"/>
    <col min="8963" max="8963" width="4" style="70" customWidth="1"/>
    <col min="8964" max="8964" width="26.28515625" style="70" customWidth="1"/>
    <col min="8965" max="8965" width="14.5703125" style="70" customWidth="1"/>
    <col min="8966" max="8966" width="10.28515625" style="70" customWidth="1"/>
    <col min="8967" max="8967" width="7.28515625" style="70" customWidth="1"/>
    <col min="8968" max="8968" width="7" style="70" customWidth="1"/>
    <col min="8969" max="8969" width="9.85546875" style="70" customWidth="1"/>
    <col min="8970" max="8970" width="4.140625" style="70" customWidth="1"/>
    <col min="8971" max="9216" width="11.42578125" style="70"/>
    <col min="9217" max="9217" width="2.7109375" style="70" customWidth="1"/>
    <col min="9218" max="9218" width="9.42578125" style="70" customWidth="1"/>
    <col min="9219" max="9219" width="4" style="70" customWidth="1"/>
    <col min="9220" max="9220" width="26.28515625" style="70" customWidth="1"/>
    <col min="9221" max="9221" width="14.5703125" style="70" customWidth="1"/>
    <col min="9222" max="9222" width="10.28515625" style="70" customWidth="1"/>
    <col min="9223" max="9223" width="7.28515625" style="70" customWidth="1"/>
    <col min="9224" max="9224" width="7" style="70" customWidth="1"/>
    <col min="9225" max="9225" width="9.85546875" style="70" customWidth="1"/>
    <col min="9226" max="9226" width="4.140625" style="70" customWidth="1"/>
    <col min="9227" max="9472" width="11.42578125" style="70"/>
    <col min="9473" max="9473" width="2.7109375" style="70" customWidth="1"/>
    <col min="9474" max="9474" width="9.42578125" style="70" customWidth="1"/>
    <col min="9475" max="9475" width="4" style="70" customWidth="1"/>
    <col min="9476" max="9476" width="26.28515625" style="70" customWidth="1"/>
    <col min="9477" max="9477" width="14.5703125" style="70" customWidth="1"/>
    <col min="9478" max="9478" width="10.28515625" style="70" customWidth="1"/>
    <col min="9479" max="9479" width="7.28515625" style="70" customWidth="1"/>
    <col min="9480" max="9480" width="7" style="70" customWidth="1"/>
    <col min="9481" max="9481" width="9.85546875" style="70" customWidth="1"/>
    <col min="9482" max="9482" width="4.140625" style="70" customWidth="1"/>
    <col min="9483" max="9728" width="11.42578125" style="70"/>
    <col min="9729" max="9729" width="2.7109375" style="70" customWidth="1"/>
    <col min="9730" max="9730" width="9.42578125" style="70" customWidth="1"/>
    <col min="9731" max="9731" width="4" style="70" customWidth="1"/>
    <col min="9732" max="9732" width="26.28515625" style="70" customWidth="1"/>
    <col min="9733" max="9733" width="14.5703125" style="70" customWidth="1"/>
    <col min="9734" max="9734" width="10.28515625" style="70" customWidth="1"/>
    <col min="9735" max="9735" width="7.28515625" style="70" customWidth="1"/>
    <col min="9736" max="9736" width="7" style="70" customWidth="1"/>
    <col min="9737" max="9737" width="9.85546875" style="70" customWidth="1"/>
    <col min="9738" max="9738" width="4.140625" style="70" customWidth="1"/>
    <col min="9739" max="9984" width="11.42578125" style="70"/>
    <col min="9985" max="9985" width="2.7109375" style="70" customWidth="1"/>
    <col min="9986" max="9986" width="9.42578125" style="70" customWidth="1"/>
    <col min="9987" max="9987" width="4" style="70" customWidth="1"/>
    <col min="9988" max="9988" width="26.28515625" style="70" customWidth="1"/>
    <col min="9989" max="9989" width="14.5703125" style="70" customWidth="1"/>
    <col min="9990" max="9990" width="10.28515625" style="70" customWidth="1"/>
    <col min="9991" max="9991" width="7.28515625" style="70" customWidth="1"/>
    <col min="9992" max="9992" width="7" style="70" customWidth="1"/>
    <col min="9993" max="9993" width="9.85546875" style="70" customWidth="1"/>
    <col min="9994" max="9994" width="4.140625" style="70" customWidth="1"/>
    <col min="9995" max="10240" width="11.42578125" style="70"/>
    <col min="10241" max="10241" width="2.7109375" style="70" customWidth="1"/>
    <col min="10242" max="10242" width="9.42578125" style="70" customWidth="1"/>
    <col min="10243" max="10243" width="4" style="70" customWidth="1"/>
    <col min="10244" max="10244" width="26.28515625" style="70" customWidth="1"/>
    <col min="10245" max="10245" width="14.5703125" style="70" customWidth="1"/>
    <col min="10246" max="10246" width="10.28515625" style="70" customWidth="1"/>
    <col min="10247" max="10247" width="7.28515625" style="70" customWidth="1"/>
    <col min="10248" max="10248" width="7" style="70" customWidth="1"/>
    <col min="10249" max="10249" width="9.85546875" style="70" customWidth="1"/>
    <col min="10250" max="10250" width="4.140625" style="70" customWidth="1"/>
    <col min="10251" max="10496" width="11.42578125" style="70"/>
    <col min="10497" max="10497" width="2.7109375" style="70" customWidth="1"/>
    <col min="10498" max="10498" width="9.42578125" style="70" customWidth="1"/>
    <col min="10499" max="10499" width="4" style="70" customWidth="1"/>
    <col min="10500" max="10500" width="26.28515625" style="70" customWidth="1"/>
    <col min="10501" max="10501" width="14.5703125" style="70" customWidth="1"/>
    <col min="10502" max="10502" width="10.28515625" style="70" customWidth="1"/>
    <col min="10503" max="10503" width="7.28515625" style="70" customWidth="1"/>
    <col min="10504" max="10504" width="7" style="70" customWidth="1"/>
    <col min="10505" max="10505" width="9.85546875" style="70" customWidth="1"/>
    <col min="10506" max="10506" width="4.140625" style="70" customWidth="1"/>
    <col min="10507" max="10752" width="11.42578125" style="70"/>
    <col min="10753" max="10753" width="2.7109375" style="70" customWidth="1"/>
    <col min="10754" max="10754" width="9.42578125" style="70" customWidth="1"/>
    <col min="10755" max="10755" width="4" style="70" customWidth="1"/>
    <col min="10756" max="10756" width="26.28515625" style="70" customWidth="1"/>
    <col min="10757" max="10757" width="14.5703125" style="70" customWidth="1"/>
    <col min="10758" max="10758" width="10.28515625" style="70" customWidth="1"/>
    <col min="10759" max="10759" width="7.28515625" style="70" customWidth="1"/>
    <col min="10760" max="10760" width="7" style="70" customWidth="1"/>
    <col min="10761" max="10761" width="9.85546875" style="70" customWidth="1"/>
    <col min="10762" max="10762" width="4.140625" style="70" customWidth="1"/>
    <col min="10763" max="11008" width="11.42578125" style="70"/>
    <col min="11009" max="11009" width="2.7109375" style="70" customWidth="1"/>
    <col min="11010" max="11010" width="9.42578125" style="70" customWidth="1"/>
    <col min="11011" max="11011" width="4" style="70" customWidth="1"/>
    <col min="11012" max="11012" width="26.28515625" style="70" customWidth="1"/>
    <col min="11013" max="11013" width="14.5703125" style="70" customWidth="1"/>
    <col min="11014" max="11014" width="10.28515625" style="70" customWidth="1"/>
    <col min="11015" max="11015" width="7.28515625" style="70" customWidth="1"/>
    <col min="11016" max="11016" width="7" style="70" customWidth="1"/>
    <col min="11017" max="11017" width="9.85546875" style="70" customWidth="1"/>
    <col min="11018" max="11018" width="4.140625" style="70" customWidth="1"/>
    <col min="11019" max="11264" width="11.42578125" style="70"/>
    <col min="11265" max="11265" width="2.7109375" style="70" customWidth="1"/>
    <col min="11266" max="11266" width="9.42578125" style="70" customWidth="1"/>
    <col min="11267" max="11267" width="4" style="70" customWidth="1"/>
    <col min="11268" max="11268" width="26.28515625" style="70" customWidth="1"/>
    <col min="11269" max="11269" width="14.5703125" style="70" customWidth="1"/>
    <col min="11270" max="11270" width="10.28515625" style="70" customWidth="1"/>
    <col min="11271" max="11271" width="7.28515625" style="70" customWidth="1"/>
    <col min="11272" max="11272" width="7" style="70" customWidth="1"/>
    <col min="11273" max="11273" width="9.85546875" style="70" customWidth="1"/>
    <col min="11274" max="11274" width="4.140625" style="70" customWidth="1"/>
    <col min="11275" max="11520" width="11.42578125" style="70"/>
    <col min="11521" max="11521" width="2.7109375" style="70" customWidth="1"/>
    <col min="11522" max="11522" width="9.42578125" style="70" customWidth="1"/>
    <col min="11523" max="11523" width="4" style="70" customWidth="1"/>
    <col min="11524" max="11524" width="26.28515625" style="70" customWidth="1"/>
    <col min="11525" max="11525" width="14.5703125" style="70" customWidth="1"/>
    <col min="11526" max="11526" width="10.28515625" style="70" customWidth="1"/>
    <col min="11527" max="11527" width="7.28515625" style="70" customWidth="1"/>
    <col min="11528" max="11528" width="7" style="70" customWidth="1"/>
    <col min="11529" max="11529" width="9.85546875" style="70" customWidth="1"/>
    <col min="11530" max="11530" width="4.140625" style="70" customWidth="1"/>
    <col min="11531" max="11776" width="11.42578125" style="70"/>
    <col min="11777" max="11777" width="2.7109375" style="70" customWidth="1"/>
    <col min="11778" max="11778" width="9.42578125" style="70" customWidth="1"/>
    <col min="11779" max="11779" width="4" style="70" customWidth="1"/>
    <col min="11780" max="11780" width="26.28515625" style="70" customWidth="1"/>
    <col min="11781" max="11781" width="14.5703125" style="70" customWidth="1"/>
    <col min="11782" max="11782" width="10.28515625" style="70" customWidth="1"/>
    <col min="11783" max="11783" width="7.28515625" style="70" customWidth="1"/>
    <col min="11784" max="11784" width="7" style="70" customWidth="1"/>
    <col min="11785" max="11785" width="9.85546875" style="70" customWidth="1"/>
    <col min="11786" max="11786" width="4.140625" style="70" customWidth="1"/>
    <col min="11787" max="12032" width="11.42578125" style="70"/>
    <col min="12033" max="12033" width="2.7109375" style="70" customWidth="1"/>
    <col min="12034" max="12034" width="9.42578125" style="70" customWidth="1"/>
    <col min="12035" max="12035" width="4" style="70" customWidth="1"/>
    <col min="12036" max="12036" width="26.28515625" style="70" customWidth="1"/>
    <col min="12037" max="12037" width="14.5703125" style="70" customWidth="1"/>
    <col min="12038" max="12038" width="10.28515625" style="70" customWidth="1"/>
    <col min="12039" max="12039" width="7.28515625" style="70" customWidth="1"/>
    <col min="12040" max="12040" width="7" style="70" customWidth="1"/>
    <col min="12041" max="12041" width="9.85546875" style="70" customWidth="1"/>
    <col min="12042" max="12042" width="4.140625" style="70" customWidth="1"/>
    <col min="12043" max="12288" width="11.42578125" style="70"/>
    <col min="12289" max="12289" width="2.7109375" style="70" customWidth="1"/>
    <col min="12290" max="12290" width="9.42578125" style="70" customWidth="1"/>
    <col min="12291" max="12291" width="4" style="70" customWidth="1"/>
    <col min="12292" max="12292" width="26.28515625" style="70" customWidth="1"/>
    <col min="12293" max="12293" width="14.5703125" style="70" customWidth="1"/>
    <col min="12294" max="12294" width="10.28515625" style="70" customWidth="1"/>
    <col min="12295" max="12295" width="7.28515625" style="70" customWidth="1"/>
    <col min="12296" max="12296" width="7" style="70" customWidth="1"/>
    <col min="12297" max="12297" width="9.85546875" style="70" customWidth="1"/>
    <col min="12298" max="12298" width="4.140625" style="70" customWidth="1"/>
    <col min="12299" max="12544" width="11.42578125" style="70"/>
    <col min="12545" max="12545" width="2.7109375" style="70" customWidth="1"/>
    <col min="12546" max="12546" width="9.42578125" style="70" customWidth="1"/>
    <col min="12547" max="12547" width="4" style="70" customWidth="1"/>
    <col min="12548" max="12548" width="26.28515625" style="70" customWidth="1"/>
    <col min="12549" max="12549" width="14.5703125" style="70" customWidth="1"/>
    <col min="12550" max="12550" width="10.28515625" style="70" customWidth="1"/>
    <col min="12551" max="12551" width="7.28515625" style="70" customWidth="1"/>
    <col min="12552" max="12552" width="7" style="70" customWidth="1"/>
    <col min="12553" max="12553" width="9.85546875" style="70" customWidth="1"/>
    <col min="12554" max="12554" width="4.140625" style="70" customWidth="1"/>
    <col min="12555" max="12800" width="11.42578125" style="70"/>
    <col min="12801" max="12801" width="2.7109375" style="70" customWidth="1"/>
    <col min="12802" max="12802" width="9.42578125" style="70" customWidth="1"/>
    <col min="12803" max="12803" width="4" style="70" customWidth="1"/>
    <col min="12804" max="12804" width="26.28515625" style="70" customWidth="1"/>
    <col min="12805" max="12805" width="14.5703125" style="70" customWidth="1"/>
    <col min="12806" max="12806" width="10.28515625" style="70" customWidth="1"/>
    <col min="12807" max="12807" width="7.28515625" style="70" customWidth="1"/>
    <col min="12808" max="12808" width="7" style="70" customWidth="1"/>
    <col min="12809" max="12809" width="9.85546875" style="70" customWidth="1"/>
    <col min="12810" max="12810" width="4.140625" style="70" customWidth="1"/>
    <col min="12811" max="13056" width="11.42578125" style="70"/>
    <col min="13057" max="13057" width="2.7109375" style="70" customWidth="1"/>
    <col min="13058" max="13058" width="9.42578125" style="70" customWidth="1"/>
    <col min="13059" max="13059" width="4" style="70" customWidth="1"/>
    <col min="13060" max="13060" width="26.28515625" style="70" customWidth="1"/>
    <col min="13061" max="13061" width="14.5703125" style="70" customWidth="1"/>
    <col min="13062" max="13062" width="10.28515625" style="70" customWidth="1"/>
    <col min="13063" max="13063" width="7.28515625" style="70" customWidth="1"/>
    <col min="13064" max="13064" width="7" style="70" customWidth="1"/>
    <col min="13065" max="13065" width="9.85546875" style="70" customWidth="1"/>
    <col min="13066" max="13066" width="4.140625" style="70" customWidth="1"/>
    <col min="13067" max="13312" width="11.42578125" style="70"/>
    <col min="13313" max="13313" width="2.7109375" style="70" customWidth="1"/>
    <col min="13314" max="13314" width="9.42578125" style="70" customWidth="1"/>
    <col min="13315" max="13315" width="4" style="70" customWidth="1"/>
    <col min="13316" max="13316" width="26.28515625" style="70" customWidth="1"/>
    <col min="13317" max="13317" width="14.5703125" style="70" customWidth="1"/>
    <col min="13318" max="13318" width="10.28515625" style="70" customWidth="1"/>
    <col min="13319" max="13319" width="7.28515625" style="70" customWidth="1"/>
    <col min="13320" max="13320" width="7" style="70" customWidth="1"/>
    <col min="13321" max="13321" width="9.85546875" style="70" customWidth="1"/>
    <col min="13322" max="13322" width="4.140625" style="70" customWidth="1"/>
    <col min="13323" max="13568" width="11.42578125" style="70"/>
    <col min="13569" max="13569" width="2.7109375" style="70" customWidth="1"/>
    <col min="13570" max="13570" width="9.42578125" style="70" customWidth="1"/>
    <col min="13571" max="13571" width="4" style="70" customWidth="1"/>
    <col min="13572" max="13572" width="26.28515625" style="70" customWidth="1"/>
    <col min="13573" max="13573" width="14.5703125" style="70" customWidth="1"/>
    <col min="13574" max="13574" width="10.28515625" style="70" customWidth="1"/>
    <col min="13575" max="13575" width="7.28515625" style="70" customWidth="1"/>
    <col min="13576" max="13576" width="7" style="70" customWidth="1"/>
    <col min="13577" max="13577" width="9.85546875" style="70" customWidth="1"/>
    <col min="13578" max="13578" width="4.140625" style="70" customWidth="1"/>
    <col min="13579" max="13824" width="11.42578125" style="70"/>
    <col min="13825" max="13825" width="2.7109375" style="70" customWidth="1"/>
    <col min="13826" max="13826" width="9.42578125" style="70" customWidth="1"/>
    <col min="13827" max="13827" width="4" style="70" customWidth="1"/>
    <col min="13828" max="13828" width="26.28515625" style="70" customWidth="1"/>
    <col min="13829" max="13829" width="14.5703125" style="70" customWidth="1"/>
    <col min="13830" max="13830" width="10.28515625" style="70" customWidth="1"/>
    <col min="13831" max="13831" width="7.28515625" style="70" customWidth="1"/>
    <col min="13832" max="13832" width="7" style="70" customWidth="1"/>
    <col min="13833" max="13833" width="9.85546875" style="70" customWidth="1"/>
    <col min="13834" max="13834" width="4.140625" style="70" customWidth="1"/>
    <col min="13835" max="14080" width="11.42578125" style="70"/>
    <col min="14081" max="14081" width="2.7109375" style="70" customWidth="1"/>
    <col min="14082" max="14082" width="9.42578125" style="70" customWidth="1"/>
    <col min="14083" max="14083" width="4" style="70" customWidth="1"/>
    <col min="14084" max="14084" width="26.28515625" style="70" customWidth="1"/>
    <col min="14085" max="14085" width="14.5703125" style="70" customWidth="1"/>
    <col min="14086" max="14086" width="10.28515625" style="70" customWidth="1"/>
    <col min="14087" max="14087" width="7.28515625" style="70" customWidth="1"/>
    <col min="14088" max="14088" width="7" style="70" customWidth="1"/>
    <col min="14089" max="14089" width="9.85546875" style="70" customWidth="1"/>
    <col min="14090" max="14090" width="4.140625" style="70" customWidth="1"/>
    <col min="14091" max="14336" width="11.42578125" style="70"/>
    <col min="14337" max="14337" width="2.7109375" style="70" customWidth="1"/>
    <col min="14338" max="14338" width="9.42578125" style="70" customWidth="1"/>
    <col min="14339" max="14339" width="4" style="70" customWidth="1"/>
    <col min="14340" max="14340" width="26.28515625" style="70" customWidth="1"/>
    <col min="14341" max="14341" width="14.5703125" style="70" customWidth="1"/>
    <col min="14342" max="14342" width="10.28515625" style="70" customWidth="1"/>
    <col min="14343" max="14343" width="7.28515625" style="70" customWidth="1"/>
    <col min="14344" max="14344" width="7" style="70" customWidth="1"/>
    <col min="14345" max="14345" width="9.85546875" style="70" customWidth="1"/>
    <col min="14346" max="14346" width="4.140625" style="70" customWidth="1"/>
    <col min="14347" max="14592" width="11.42578125" style="70"/>
    <col min="14593" max="14593" width="2.7109375" style="70" customWidth="1"/>
    <col min="14594" max="14594" width="9.42578125" style="70" customWidth="1"/>
    <col min="14595" max="14595" width="4" style="70" customWidth="1"/>
    <col min="14596" max="14596" width="26.28515625" style="70" customWidth="1"/>
    <col min="14597" max="14597" width="14.5703125" style="70" customWidth="1"/>
    <col min="14598" max="14598" width="10.28515625" style="70" customWidth="1"/>
    <col min="14599" max="14599" width="7.28515625" style="70" customWidth="1"/>
    <col min="14600" max="14600" width="7" style="70" customWidth="1"/>
    <col min="14601" max="14601" width="9.85546875" style="70" customWidth="1"/>
    <col min="14602" max="14602" width="4.140625" style="70" customWidth="1"/>
    <col min="14603" max="14848" width="11.42578125" style="70"/>
    <col min="14849" max="14849" width="2.7109375" style="70" customWidth="1"/>
    <col min="14850" max="14850" width="9.42578125" style="70" customWidth="1"/>
    <col min="14851" max="14851" width="4" style="70" customWidth="1"/>
    <col min="14852" max="14852" width="26.28515625" style="70" customWidth="1"/>
    <col min="14853" max="14853" width="14.5703125" style="70" customWidth="1"/>
    <col min="14854" max="14854" width="10.28515625" style="70" customWidth="1"/>
    <col min="14855" max="14855" width="7.28515625" style="70" customWidth="1"/>
    <col min="14856" max="14856" width="7" style="70" customWidth="1"/>
    <col min="14857" max="14857" width="9.85546875" style="70" customWidth="1"/>
    <col min="14858" max="14858" width="4.140625" style="70" customWidth="1"/>
    <col min="14859" max="15104" width="11.42578125" style="70"/>
    <col min="15105" max="15105" width="2.7109375" style="70" customWidth="1"/>
    <col min="15106" max="15106" width="9.42578125" style="70" customWidth="1"/>
    <col min="15107" max="15107" width="4" style="70" customWidth="1"/>
    <col min="15108" max="15108" width="26.28515625" style="70" customWidth="1"/>
    <col min="15109" max="15109" width="14.5703125" style="70" customWidth="1"/>
    <col min="15110" max="15110" width="10.28515625" style="70" customWidth="1"/>
    <col min="15111" max="15111" width="7.28515625" style="70" customWidth="1"/>
    <col min="15112" max="15112" width="7" style="70" customWidth="1"/>
    <col min="15113" max="15113" width="9.85546875" style="70" customWidth="1"/>
    <col min="15114" max="15114" width="4.140625" style="70" customWidth="1"/>
    <col min="15115" max="15360" width="11.42578125" style="70"/>
    <col min="15361" max="15361" width="2.7109375" style="70" customWidth="1"/>
    <col min="15362" max="15362" width="9.42578125" style="70" customWidth="1"/>
    <col min="15363" max="15363" width="4" style="70" customWidth="1"/>
    <col min="15364" max="15364" width="26.28515625" style="70" customWidth="1"/>
    <col min="15365" max="15365" width="14.5703125" style="70" customWidth="1"/>
    <col min="15366" max="15366" width="10.28515625" style="70" customWidth="1"/>
    <col min="15367" max="15367" width="7.28515625" style="70" customWidth="1"/>
    <col min="15368" max="15368" width="7" style="70" customWidth="1"/>
    <col min="15369" max="15369" width="9.85546875" style="70" customWidth="1"/>
    <col min="15370" max="15370" width="4.140625" style="70" customWidth="1"/>
    <col min="15371" max="15616" width="11.42578125" style="70"/>
    <col min="15617" max="15617" width="2.7109375" style="70" customWidth="1"/>
    <col min="15618" max="15618" width="9.42578125" style="70" customWidth="1"/>
    <col min="15619" max="15619" width="4" style="70" customWidth="1"/>
    <col min="15620" max="15620" width="26.28515625" style="70" customWidth="1"/>
    <col min="15621" max="15621" width="14.5703125" style="70" customWidth="1"/>
    <col min="15622" max="15622" width="10.28515625" style="70" customWidth="1"/>
    <col min="15623" max="15623" width="7.28515625" style="70" customWidth="1"/>
    <col min="15624" max="15624" width="7" style="70" customWidth="1"/>
    <col min="15625" max="15625" width="9.85546875" style="70" customWidth="1"/>
    <col min="15626" max="15626" width="4.140625" style="70" customWidth="1"/>
    <col min="15627" max="15872" width="11.42578125" style="70"/>
    <col min="15873" max="15873" width="2.7109375" style="70" customWidth="1"/>
    <col min="15874" max="15874" width="9.42578125" style="70" customWidth="1"/>
    <col min="15875" max="15875" width="4" style="70" customWidth="1"/>
    <col min="15876" max="15876" width="26.28515625" style="70" customWidth="1"/>
    <col min="15877" max="15877" width="14.5703125" style="70" customWidth="1"/>
    <col min="15878" max="15878" width="10.28515625" style="70" customWidth="1"/>
    <col min="15879" max="15879" width="7.28515625" style="70" customWidth="1"/>
    <col min="15880" max="15880" width="7" style="70" customWidth="1"/>
    <col min="15881" max="15881" width="9.85546875" style="70" customWidth="1"/>
    <col min="15882" max="15882" width="4.140625" style="70" customWidth="1"/>
    <col min="15883" max="16128" width="11.42578125" style="70"/>
    <col min="16129" max="16129" width="2.7109375" style="70" customWidth="1"/>
    <col min="16130" max="16130" width="9.42578125" style="70" customWidth="1"/>
    <col min="16131" max="16131" width="4" style="70" customWidth="1"/>
    <col min="16132" max="16132" width="26.28515625" style="70" customWidth="1"/>
    <col min="16133" max="16133" width="14.5703125" style="70" customWidth="1"/>
    <col min="16134" max="16134" width="10.28515625" style="70" customWidth="1"/>
    <col min="16135" max="16135" width="7.28515625" style="70" customWidth="1"/>
    <col min="16136" max="16136" width="7" style="70" customWidth="1"/>
    <col min="16137" max="16137" width="9.85546875" style="70" customWidth="1"/>
    <col min="16138" max="16138" width="4.140625" style="70" customWidth="1"/>
    <col min="16139" max="16384" width="11.42578125" style="70"/>
  </cols>
  <sheetData>
    <row r="1" spans="1:9" x14ac:dyDescent="0.25">
      <c r="A1" s="129"/>
      <c r="B1" s="129"/>
      <c r="C1" s="129"/>
      <c r="D1" s="129"/>
      <c r="E1" s="129"/>
      <c r="F1" s="129"/>
      <c r="G1" s="129"/>
      <c r="H1" s="129"/>
      <c r="I1" s="129"/>
    </row>
    <row r="2" spans="1:9" ht="96" customHeight="1" thickBot="1" x14ac:dyDescent="0.3">
      <c r="B2" s="130" t="s">
        <v>93</v>
      </c>
      <c r="C2" s="130"/>
      <c r="D2" s="130"/>
      <c r="E2" s="130"/>
      <c r="F2" s="130"/>
      <c r="G2" s="130"/>
      <c r="H2" s="130"/>
      <c r="I2" s="130"/>
    </row>
    <row r="3" spans="1:9" ht="15.75" thickBot="1" x14ac:dyDescent="0.3">
      <c r="C3" s="71">
        <v>1</v>
      </c>
      <c r="D3" s="131" t="s">
        <v>65</v>
      </c>
      <c r="E3" s="131"/>
      <c r="F3" s="131"/>
      <c r="G3" s="131"/>
      <c r="H3" s="132"/>
    </row>
    <row r="4" spans="1:9" ht="15.75" thickBot="1" x14ac:dyDescent="0.3">
      <c r="C4" s="72" t="s">
        <v>34</v>
      </c>
      <c r="D4" s="133" t="s">
        <v>66</v>
      </c>
      <c r="E4" s="134"/>
      <c r="F4" s="73">
        <f>(Compare!E11/grain)/(Compare!E34/2.54)</f>
        <v>5.4282666666666666</v>
      </c>
      <c r="G4" s="135" t="s">
        <v>67</v>
      </c>
      <c r="H4" s="133"/>
    </row>
    <row r="5" spans="1:9" ht="31.5" customHeight="1" thickBot="1" x14ac:dyDescent="0.3">
      <c r="C5" s="72" t="s">
        <v>35</v>
      </c>
      <c r="D5" s="125" t="s">
        <v>68</v>
      </c>
      <c r="E5" s="126"/>
      <c r="F5" s="74">
        <v>75.5</v>
      </c>
      <c r="G5" s="127" t="s">
        <v>69</v>
      </c>
      <c r="H5" s="128"/>
    </row>
    <row r="6" spans="1:9" ht="30.75" customHeight="1" thickBot="1" x14ac:dyDescent="0.3">
      <c r="C6" s="72" t="s">
        <v>70</v>
      </c>
      <c r="D6" s="125" t="s">
        <v>71</v>
      </c>
      <c r="E6" s="126"/>
      <c r="F6" s="74">
        <f>F5-48.6</f>
        <v>26.9</v>
      </c>
      <c r="G6" s="127" t="s">
        <v>69</v>
      </c>
      <c r="H6" s="128"/>
    </row>
    <row r="7" spans="1:9" ht="15.75" thickBot="1" x14ac:dyDescent="0.3">
      <c r="C7" s="72" t="s">
        <v>72</v>
      </c>
      <c r="D7" s="128" t="s">
        <v>73</v>
      </c>
      <c r="E7" s="136"/>
      <c r="F7" s="74">
        <v>120</v>
      </c>
      <c r="G7" s="127" t="s">
        <v>74</v>
      </c>
      <c r="H7" s="128"/>
    </row>
    <row r="8" spans="1:9" ht="15.75" thickBot="1" x14ac:dyDescent="0.3">
      <c r="C8" s="72" t="s">
        <v>75</v>
      </c>
      <c r="D8" s="128" t="s">
        <v>76</v>
      </c>
      <c r="E8" s="136"/>
      <c r="F8" s="74">
        <v>15</v>
      </c>
      <c r="G8" s="127" t="s">
        <v>77</v>
      </c>
      <c r="H8" s="128"/>
    </row>
    <row r="9" spans="1:9" ht="15.75" thickBot="1" x14ac:dyDescent="0.3">
      <c r="C9" s="75"/>
      <c r="D9" s="75"/>
      <c r="E9" s="75"/>
      <c r="F9" s="75"/>
      <c r="G9" s="75"/>
      <c r="H9" s="75"/>
    </row>
    <row r="10" spans="1:9" ht="15.75" thickBot="1" x14ac:dyDescent="0.3">
      <c r="C10" s="137">
        <v>2</v>
      </c>
      <c r="D10" s="139" t="s">
        <v>78</v>
      </c>
      <c r="E10" s="139"/>
      <c r="F10" s="140"/>
      <c r="G10" s="140"/>
      <c r="H10" s="141"/>
    </row>
    <row r="11" spans="1:9" ht="15.75" thickBot="1" x14ac:dyDescent="0.3">
      <c r="C11" s="138"/>
      <c r="D11" s="142" t="s">
        <v>94</v>
      </c>
      <c r="E11" s="143"/>
      <c r="F11" s="76" t="s">
        <v>79</v>
      </c>
      <c r="G11" s="69">
        <f>IF(F5="","",IF(F6="","",((F5/2)-F6)*(100/F5)))</f>
        <v>14.370860927152322</v>
      </c>
      <c r="H11" s="77" t="s">
        <v>77</v>
      </c>
    </row>
    <row r="12" spans="1:9" ht="15.75" thickBot="1" x14ac:dyDescent="0.3">
      <c r="C12" s="75"/>
      <c r="D12" s="75"/>
      <c r="E12" s="75"/>
      <c r="F12" s="75"/>
      <c r="G12" s="75"/>
      <c r="H12" s="75"/>
    </row>
    <row r="13" spans="1:9" ht="15.75" thickBot="1" x14ac:dyDescent="0.3">
      <c r="C13" s="137">
        <v>3</v>
      </c>
      <c r="D13" s="139" t="s">
        <v>80</v>
      </c>
      <c r="E13" s="139"/>
      <c r="F13" s="140"/>
      <c r="G13" s="140"/>
      <c r="H13" s="141"/>
    </row>
    <row r="14" spans="1:9" ht="15.75" thickBot="1" x14ac:dyDescent="0.3">
      <c r="C14" s="138"/>
      <c r="D14" s="142" t="s">
        <v>95</v>
      </c>
      <c r="E14" s="143"/>
      <c r="F14" s="78" t="s">
        <v>79</v>
      </c>
      <c r="G14" s="69">
        <f>IF(F8=0,"",IF(F7="","",IF(G17="","",((F4/25.4)*F5*2*F8/100)+G17)))</f>
        <v>120.20302572178477</v>
      </c>
      <c r="H14" s="79" t="s">
        <v>81</v>
      </c>
    </row>
    <row r="15" spans="1:9" ht="15.75" thickBot="1" x14ac:dyDescent="0.3"/>
    <row r="16" spans="1:9" ht="15.75" thickBot="1" x14ac:dyDescent="0.3">
      <c r="D16" s="145" t="s">
        <v>82</v>
      </c>
      <c r="E16" s="146"/>
      <c r="F16" s="147"/>
      <c r="G16" s="147"/>
      <c r="H16" s="148"/>
    </row>
    <row r="17" spans="3:9" ht="15.75" thickBot="1" x14ac:dyDescent="0.3">
      <c r="D17" s="149" t="s">
        <v>96</v>
      </c>
      <c r="E17" s="143"/>
      <c r="F17" s="80" t="s">
        <v>79</v>
      </c>
      <c r="G17" s="81">
        <f>IF(F5="","",IF(F4="","",IF(F6="","",F7-((F4/25.4)*(2*(F5-F6)-F5)))))</f>
        <v>115.36246509186351</v>
      </c>
      <c r="H17" s="82" t="s">
        <v>81</v>
      </c>
    </row>
    <row r="18" spans="3:9" ht="15.75" thickBot="1" x14ac:dyDescent="0.3">
      <c r="C18" s="137">
        <v>4</v>
      </c>
      <c r="D18" s="151" t="s">
        <v>83</v>
      </c>
      <c r="E18" s="151"/>
      <c r="F18" s="151" t="s">
        <v>84</v>
      </c>
      <c r="G18" s="151"/>
      <c r="H18" s="151"/>
    </row>
    <row r="19" spans="3:9" x14ac:dyDescent="0.25">
      <c r="C19" s="150"/>
      <c r="D19" s="152" t="s">
        <v>85</v>
      </c>
      <c r="E19" s="153"/>
      <c r="F19" s="154" t="s">
        <v>86</v>
      </c>
      <c r="G19" s="154"/>
      <c r="H19" s="154"/>
    </row>
    <row r="20" spans="3:9" x14ac:dyDescent="0.25">
      <c r="C20" s="150"/>
      <c r="D20" s="155" t="s">
        <v>87</v>
      </c>
      <c r="E20" s="126"/>
      <c r="F20" s="156" t="s">
        <v>88</v>
      </c>
      <c r="G20" s="156"/>
      <c r="H20" s="156"/>
    </row>
    <row r="21" spans="3:9" x14ac:dyDescent="0.25">
      <c r="C21" s="150"/>
      <c r="D21" s="155" t="s">
        <v>89</v>
      </c>
      <c r="E21" s="126"/>
      <c r="F21" s="156" t="s">
        <v>90</v>
      </c>
      <c r="G21" s="156"/>
      <c r="H21" s="156"/>
    </row>
    <row r="22" spans="3:9" ht="15.75" thickBot="1" x14ac:dyDescent="0.3">
      <c r="C22" s="138"/>
      <c r="D22" s="155" t="s">
        <v>91</v>
      </c>
      <c r="E22" s="126"/>
      <c r="F22" s="156" t="s">
        <v>92</v>
      </c>
      <c r="G22" s="156"/>
      <c r="H22" s="156"/>
    </row>
    <row r="24" spans="3:9" x14ac:dyDescent="0.25">
      <c r="C24" s="83"/>
      <c r="D24" s="144"/>
      <c r="E24" s="144"/>
      <c r="F24" s="144"/>
      <c r="G24" s="144"/>
      <c r="H24" s="144"/>
      <c r="I24" s="144"/>
    </row>
    <row r="25" spans="3:9" x14ac:dyDescent="0.25">
      <c r="C25" s="83"/>
    </row>
  </sheetData>
  <sheetProtection selectLockedCells="1"/>
  <mergeCells count="33">
    <mergeCell ref="D24:I24"/>
    <mergeCell ref="D16:H16"/>
    <mergeCell ref="D17:E17"/>
    <mergeCell ref="C18:C22"/>
    <mergeCell ref="D18:E18"/>
    <mergeCell ref="F18:H18"/>
    <mergeCell ref="D19:E19"/>
    <mergeCell ref="F19:H19"/>
    <mergeCell ref="D20:E20"/>
    <mergeCell ref="F20:H20"/>
    <mergeCell ref="D21:E21"/>
    <mergeCell ref="F21:H21"/>
    <mergeCell ref="D22:E22"/>
    <mergeCell ref="F22:H22"/>
    <mergeCell ref="C10:C11"/>
    <mergeCell ref="D10:H10"/>
    <mergeCell ref="D11:E11"/>
    <mergeCell ref="C13:C14"/>
    <mergeCell ref="D13:H13"/>
    <mergeCell ref="D14:E14"/>
    <mergeCell ref="D6:E6"/>
    <mergeCell ref="G6:H6"/>
    <mergeCell ref="D7:E7"/>
    <mergeCell ref="G7:H7"/>
    <mergeCell ref="D8:E8"/>
    <mergeCell ref="G8:H8"/>
    <mergeCell ref="D5:E5"/>
    <mergeCell ref="G5:H5"/>
    <mergeCell ref="A1:I1"/>
    <mergeCell ref="B2:I2"/>
    <mergeCell ref="D3:H3"/>
    <mergeCell ref="D4:E4"/>
    <mergeCell ref="G4:H4"/>
  </mergeCell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5"/>
  <sheetViews>
    <sheetView workbookViewId="0">
      <selection activeCell="B5" sqref="B5"/>
    </sheetView>
  </sheetViews>
  <sheetFormatPr baseColWidth="10" defaultRowHeight="15" x14ac:dyDescent="0.25"/>
  <cols>
    <col min="2" max="5" width="13" customWidth="1"/>
  </cols>
  <sheetData>
    <row r="2" spans="2:5" x14ac:dyDescent="0.25">
      <c r="B2" t="s">
        <v>61</v>
      </c>
    </row>
    <row r="4" spans="2:5" x14ac:dyDescent="0.25">
      <c r="B4" s="86" t="s">
        <v>98</v>
      </c>
      <c r="C4" s="86" t="s">
        <v>100</v>
      </c>
      <c r="D4" s="86" t="s">
        <v>99</v>
      </c>
      <c r="E4" s="86" t="s">
        <v>101</v>
      </c>
    </row>
    <row r="5" spans="2:5" x14ac:dyDescent="0.25">
      <c r="B5" s="87">
        <v>30</v>
      </c>
      <c r="C5" s="87">
        <v>29.71</v>
      </c>
      <c r="D5" s="85">
        <v>28</v>
      </c>
      <c r="E5" s="85">
        <f>B5-((D5-C5)*((B5/20)*1.5))</f>
        <v>33.847500000000004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Compare</vt:lpstr>
      <vt:lpstr>Calcul flèche</vt:lpstr>
      <vt:lpstr>Calcul Puissance</vt:lpstr>
      <vt:lpstr>grain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Gano</dc:creator>
  <cp:lastModifiedBy>CG</cp:lastModifiedBy>
  <cp:lastPrinted>2018-06-22T07:32:03Z</cp:lastPrinted>
  <dcterms:created xsi:type="dcterms:W3CDTF">2018-02-15T07:26:12Z</dcterms:created>
  <dcterms:modified xsi:type="dcterms:W3CDTF">2020-10-26T21:46:28Z</dcterms:modified>
</cp:coreProperties>
</file>